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wmf" ContentType="image/x-w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4070" firstSheet="25" activeTab="27"/>
  </bookViews>
  <sheets>
    <sheet name="표지" sheetId="33" r:id="rId1"/>
    <sheet name="메인페이지" sheetId="32" r:id="rId2"/>
    <sheet name="청남2교 일반수량 총괄집계표" sheetId="31" r:id="rId3"/>
    <sheet name="청남 일반수량 총괄집계표" sheetId="30" r:id="rId4"/>
    <sheet name="청남 교대 총괄 일반수량 집계표" sheetId="29" r:id="rId5"/>
    <sheet name="A1 교대 일반수량 집계표" sheetId="28" r:id="rId6"/>
    <sheet name="A1 본체 일반수량 집계표" sheetId="27" r:id="rId7"/>
    <sheet name="A1 본체 산출근거" sheetId="26" r:id="rId8"/>
    <sheet name="A1 날개벽 일반수량 집계표" sheetId="25" r:id="rId9"/>
    <sheet name="A1 날개벽(좌) 산출근거" sheetId="24" r:id="rId10"/>
    <sheet name="A1 날개벽(우) 산출근거" sheetId="23" r:id="rId11"/>
    <sheet name="A1 접속슬래브 일반수량 집계표" sheetId="22" r:id="rId12"/>
    <sheet name="A1 접속슬래브(좌) 산출근거" sheetId="21" r:id="rId13"/>
    <sheet name="A1 보호블럭 집계표" sheetId="20" r:id="rId14"/>
    <sheet name="A1 보호블럭 산출근거" sheetId="19" r:id="rId15"/>
    <sheet name="A2 교대 일반수량 집계표" sheetId="18" r:id="rId16"/>
    <sheet name="A2 본체 일반수량 집계표" sheetId="17" r:id="rId17"/>
    <sheet name="A2 본체 산출근거" sheetId="16" r:id="rId18"/>
    <sheet name="A2 날개벽 일반수량 집계표" sheetId="15" r:id="rId19"/>
    <sheet name="A2 날개벽(좌) 산출근거" sheetId="14" r:id="rId20"/>
    <sheet name="A2 날개벽(우) 산출근거" sheetId="13" r:id="rId21"/>
    <sheet name="A2 접속슬래브 일반수량 집계표" sheetId="12" r:id="rId22"/>
    <sheet name="A2 접속슬래브(좌) 산출근거" sheetId="11" r:id="rId23"/>
    <sheet name="A2 보호블럭 집계표" sheetId="10" r:id="rId24"/>
    <sheet name="A2 보호블럭 산출근거" sheetId="9" r:id="rId25"/>
    <sheet name="청남 교각 총괄 일반수량 집계표" sheetId="8" r:id="rId26"/>
    <sheet name="P1 교각 일반수량 집계표" sheetId="7" r:id="rId27"/>
    <sheet name="P1 교각 산출근거" sheetId="6" r:id="rId28"/>
    <sheet name="P2 교각 일반수량 집계표" sheetId="5" r:id="rId29"/>
    <sheet name="P2 교각 산출근거" sheetId="4" r:id="rId30"/>
    <sheet name="Sheet1" sheetId="1" r:id="rId31"/>
    <sheet name="Sheet2" sheetId="2" r:id="rId32"/>
    <sheet name="Sheet3" sheetId="3" r:id="rId33"/>
  </sheets>
  <definedNames>
    <definedName name="_xlnm.Print_Area" localSheetId="10">'A1 날개벽(우) 산출근거'!$A$2:$AB$185</definedName>
    <definedName name="_xlnm.Print_Area" localSheetId="9">'A1 날개벽(좌) 산출근거'!$A$2:$AB$185</definedName>
    <definedName name="_xlnm.Print_Area" localSheetId="14">'A1 보호블럭 산출근거'!$A$2:$AB$76</definedName>
    <definedName name="_xlnm.Print_Area" localSheetId="7">'A1 본체 산출근거'!$A$2:$AB$209</definedName>
    <definedName name="_xlnm.Print_Area" localSheetId="12">'A1 접속슬래브(좌) 산출근거'!$A$2:$AB$89</definedName>
    <definedName name="_xlnm.Print_Area" localSheetId="20">'A2 날개벽(우) 산출근거'!$A$2:$AB$179</definedName>
    <definedName name="_xlnm.Print_Area" localSheetId="19">'A2 날개벽(좌) 산출근거'!$A$2:$AB$179</definedName>
    <definedName name="_xlnm.Print_Area" localSheetId="24">'A2 보호블럭 산출근거'!$A$2:$AB$70</definedName>
    <definedName name="_xlnm.Print_Area" localSheetId="17">'A2 본체 산출근거'!$A$2:$AB$208</definedName>
    <definedName name="_xlnm.Print_Area" localSheetId="22">'A2 접속슬래브(좌) 산출근거'!$A$2:$AB$93</definedName>
    <definedName name="_xlnm.Print_Area" localSheetId="27">'P1 교각 산출근거'!$A$2:$AB$224</definedName>
    <definedName name="_xlnm.Print_Area" localSheetId="29">'P2 교각 산출근거'!$A$2:$AB$224</definedName>
    <definedName name="_xlnm.Print_Titles" localSheetId="10">'A1 날개벽(우) 산출근거'!$1:$2</definedName>
    <definedName name="_xlnm.Print_Titles" localSheetId="9">'A1 날개벽(좌) 산출근거'!$1:$2</definedName>
    <definedName name="_xlnm.Print_Titles" localSheetId="14">'A1 보호블럭 산출근거'!$1:$2</definedName>
    <definedName name="_xlnm.Print_Titles" localSheetId="7">'A1 본체 산출근거'!$1:$2</definedName>
    <definedName name="_xlnm.Print_Titles" localSheetId="12">'A1 접속슬래브(좌) 산출근거'!$1:$2</definedName>
    <definedName name="_xlnm.Print_Titles" localSheetId="20">'A2 날개벽(우) 산출근거'!$1:$2</definedName>
    <definedName name="_xlnm.Print_Titles" localSheetId="19">'A2 날개벽(좌) 산출근거'!$1:$2</definedName>
    <definedName name="_xlnm.Print_Titles" localSheetId="24">'A2 보호블럭 산출근거'!$1:$2</definedName>
    <definedName name="_xlnm.Print_Titles" localSheetId="17">'A2 본체 산출근거'!$1:$2</definedName>
    <definedName name="_xlnm.Print_Titles" localSheetId="22">'A2 접속슬래브(좌) 산출근거'!$1:$2</definedName>
    <definedName name="_xlnm.Print_Titles" localSheetId="27">'P1 교각 산출근거'!$1:$2</definedName>
    <definedName name="_xlnm.Print_Titles" localSheetId="29">'P2 교각 산출근거'!$1:$2</definedName>
  </definedNames>
  <calcPr calcId="125725"/>
</workbook>
</file>

<file path=xl/calcChain.xml><?xml version="1.0" encoding="utf-8"?>
<calcChain xmlns="http://schemas.openxmlformats.org/spreadsheetml/2006/main">
  <c r="G5" i="31"/>
  <c r="G5" i="30"/>
  <c r="E4" i="31" s="1"/>
  <c r="G4" s="1"/>
  <c r="G5" i="29"/>
  <c r="E4" i="30" s="1"/>
  <c r="G7" i="28"/>
  <c r="G6"/>
  <c r="E29" i="27"/>
  <c r="F29" s="1"/>
  <c r="E34" i="28" s="1"/>
  <c r="J34" s="1"/>
  <c r="E40" i="29" s="1"/>
  <c r="G40" s="1"/>
  <c r="E52" i="30" s="1"/>
  <c r="G52" s="1"/>
  <c r="E52" i="31" s="1"/>
  <c r="G52" s="1"/>
  <c r="E28" i="27"/>
  <c r="F28" s="1"/>
  <c r="E33" i="28" s="1"/>
  <c r="J33" s="1"/>
  <c r="E39" i="29" s="1"/>
  <c r="G39" s="1"/>
  <c r="E51" i="30" s="1"/>
  <c r="G51" s="1"/>
  <c r="E51" i="31" s="1"/>
  <c r="G51" s="1"/>
  <c r="E27" i="27"/>
  <c r="F27" s="1"/>
  <c r="E32" i="28" s="1"/>
  <c r="J32" s="1"/>
  <c r="E38" i="29" s="1"/>
  <c r="G38" s="1"/>
  <c r="E50" i="30" s="1"/>
  <c r="G50" s="1"/>
  <c r="E50" i="31" s="1"/>
  <c r="G50" s="1"/>
  <c r="E26" i="27"/>
  <c r="F26" s="1"/>
  <c r="E31" i="28" s="1"/>
  <c r="J31" s="1"/>
  <c r="E37" i="29" s="1"/>
  <c r="G37" s="1"/>
  <c r="E49" i="30" s="1"/>
  <c r="G49" s="1"/>
  <c r="E49" i="31" s="1"/>
  <c r="G49" s="1"/>
  <c r="E25" i="27"/>
  <c r="F25" s="1"/>
  <c r="E30" i="28" s="1"/>
  <c r="J30" s="1"/>
  <c r="E36" i="29" s="1"/>
  <c r="G36" s="1"/>
  <c r="E48" i="30" s="1"/>
  <c r="G48" s="1"/>
  <c r="E48" i="31" s="1"/>
  <c r="G48" s="1"/>
  <c r="E24" i="27"/>
  <c r="F24" s="1"/>
  <c r="E29" i="28" s="1"/>
  <c r="J29" s="1"/>
  <c r="E35" i="29" s="1"/>
  <c r="G35" s="1"/>
  <c r="E47" i="30" s="1"/>
  <c r="G47" s="1"/>
  <c r="E47" i="31" s="1"/>
  <c r="G47" s="1"/>
  <c r="E23" i="27"/>
  <c r="F23" s="1"/>
  <c r="E28" i="28" s="1"/>
  <c r="J28" s="1"/>
  <c r="E34" i="29" s="1"/>
  <c r="G34" s="1"/>
  <c r="E46" i="30" s="1"/>
  <c r="G46" s="1"/>
  <c r="E46" i="31" s="1"/>
  <c r="G46" s="1"/>
  <c r="E22" i="27"/>
  <c r="F22" s="1"/>
  <c r="E27" i="28" s="1"/>
  <c r="J27" s="1"/>
  <c r="E33" i="29" s="1"/>
  <c r="G33" s="1"/>
  <c r="E45" i="30" s="1"/>
  <c r="G45" s="1"/>
  <c r="E45" i="31" s="1"/>
  <c r="G45" s="1"/>
  <c r="E21" i="27"/>
  <c r="F21" s="1"/>
  <c r="E26" i="28" s="1"/>
  <c r="J26" s="1"/>
  <c r="E32" i="29" s="1"/>
  <c r="E20" i="27"/>
  <c r="F20" s="1"/>
  <c r="E23" i="28" s="1"/>
  <c r="J23" s="1"/>
  <c r="E30" i="29" s="1"/>
  <c r="E19" i="27"/>
  <c r="F19" s="1"/>
  <c r="E22" i="28" s="1"/>
  <c r="E18" i="27"/>
  <c r="F18" s="1"/>
  <c r="E21" i="28" s="1"/>
  <c r="E17" i="27"/>
  <c r="F17" s="1"/>
  <c r="E20" i="28" s="1"/>
  <c r="E16" i="27"/>
  <c r="F16" s="1"/>
  <c r="E19" i="28" s="1"/>
  <c r="E15" i="27"/>
  <c r="F15" s="1"/>
  <c r="E18" i="28" s="1"/>
  <c r="J18" s="1"/>
  <c r="E23" i="29" s="1"/>
  <c r="E14" i="27"/>
  <c r="F14" s="1"/>
  <c r="E17" i="28" s="1"/>
  <c r="J17" s="1"/>
  <c r="E22" i="29" s="1"/>
  <c r="E13" i="27"/>
  <c r="F13" s="1"/>
  <c r="E16" i="28" s="1"/>
  <c r="J16" s="1"/>
  <c r="E21" i="29" s="1"/>
  <c r="E12" i="27"/>
  <c r="F12" s="1"/>
  <c r="E15" i="28" s="1"/>
  <c r="E11" i="27"/>
  <c r="F11" s="1"/>
  <c r="E14" i="28" s="1"/>
  <c r="E10" i="27"/>
  <c r="F10" s="1"/>
  <c r="E12" i="28" s="1"/>
  <c r="E9" i="27"/>
  <c r="F9" s="1"/>
  <c r="E10" i="28" s="1"/>
  <c r="E8" i="27"/>
  <c r="F8" s="1"/>
  <c r="E9" i="28" s="1"/>
  <c r="E7" i="27"/>
  <c r="F7" s="1"/>
  <c r="E8" i="28" s="1"/>
  <c r="F6" i="27"/>
  <c r="E7" i="28" s="1"/>
  <c r="J7" s="1"/>
  <c r="E9" i="29" s="1"/>
  <c r="F5" i="27"/>
  <c r="E6" i="28" s="1"/>
  <c r="E4" i="27"/>
  <c r="F4" s="1"/>
  <c r="E4" i="28" s="1"/>
  <c r="E3" i="27"/>
  <c r="F3" s="1"/>
  <c r="E3" i="28" s="1"/>
  <c r="W208" i="26"/>
  <c r="Z208" s="1"/>
  <c r="Z205"/>
  <c r="Z202"/>
  <c r="Z199"/>
  <c r="Z196"/>
  <c r="W193"/>
  <c r="Z193" s="1"/>
  <c r="W190"/>
  <c r="Z190" s="1"/>
  <c r="W187"/>
  <c r="Z187" s="1"/>
  <c r="W183"/>
  <c r="W182"/>
  <c r="Z183" s="1"/>
  <c r="Z178"/>
  <c r="W174"/>
  <c r="Z174" s="1"/>
  <c r="W169"/>
  <c r="W168"/>
  <c r="W167"/>
  <c r="Z169" s="1"/>
  <c r="W161"/>
  <c r="Z161" s="1"/>
  <c r="Z158"/>
  <c r="W154"/>
  <c r="W152"/>
  <c r="Z154" s="1"/>
  <c r="Z148"/>
  <c r="Z146"/>
  <c r="Z142"/>
  <c r="W136"/>
  <c r="W135"/>
  <c r="Z136" s="1"/>
  <c r="W134"/>
  <c r="W102"/>
  <c r="W101"/>
  <c r="Z102" s="1"/>
  <c r="W97"/>
  <c r="Z97" s="1"/>
  <c r="W92"/>
  <c r="Z92" s="1"/>
  <c r="W87"/>
  <c r="W85"/>
  <c r="W83"/>
  <c r="W82"/>
  <c r="W81"/>
  <c r="W80"/>
  <c r="W79"/>
  <c r="W78"/>
  <c r="W77"/>
  <c r="W76"/>
  <c r="W75"/>
  <c r="W74"/>
  <c r="W73"/>
  <c r="W72"/>
  <c r="W71"/>
  <c r="W70"/>
  <c r="W69"/>
  <c r="W68"/>
  <c r="W67"/>
  <c r="Z87" s="1"/>
  <c r="W63"/>
  <c r="Z63" s="1"/>
  <c r="W58"/>
  <c r="W57"/>
  <c r="W56"/>
  <c r="W55"/>
  <c r="W54"/>
  <c r="W53"/>
  <c r="W51"/>
  <c r="W49"/>
  <c r="Z58" s="1"/>
  <c r="F13" i="25"/>
  <c r="E13"/>
  <c r="G13" s="1"/>
  <c r="F22" i="28" s="1"/>
  <c r="F12" i="25"/>
  <c r="E12"/>
  <c r="G12" s="1"/>
  <c r="F21" i="28" s="1"/>
  <c r="F11" i="25"/>
  <c r="E11"/>
  <c r="G11" s="1"/>
  <c r="F19" i="28" s="1"/>
  <c r="F10" i="25"/>
  <c r="E10"/>
  <c r="G10" s="1"/>
  <c r="F15" i="28" s="1"/>
  <c r="F9" i="25"/>
  <c r="E9"/>
  <c r="G9" s="1"/>
  <c r="F14" i="28" s="1"/>
  <c r="F8" i="25"/>
  <c r="E8"/>
  <c r="G8" s="1"/>
  <c r="F13" i="28" s="1"/>
  <c r="J13" s="1"/>
  <c r="E17" i="29" s="1"/>
  <c r="F7" i="25"/>
  <c r="E7"/>
  <c r="G7" s="1"/>
  <c r="F12" i="28" s="1"/>
  <c r="F6" i="25"/>
  <c r="E6"/>
  <c r="G6" s="1"/>
  <c r="F11" i="28" s="1"/>
  <c r="J11" s="1"/>
  <c r="E12" i="29" s="1"/>
  <c r="F5" i="25"/>
  <c r="E5"/>
  <c r="G5" s="1"/>
  <c r="F8" i="28" s="1"/>
  <c r="G4" i="25"/>
  <c r="F6" i="28" s="1"/>
  <c r="F3" i="25"/>
  <c r="E3"/>
  <c r="Z184" i="24"/>
  <c r="W180"/>
  <c r="W178"/>
  <c r="Z180" s="1"/>
  <c r="Z173"/>
  <c r="Z169"/>
  <c r="W164"/>
  <c r="W163"/>
  <c r="Z164" s="1"/>
  <c r="W106"/>
  <c r="W105"/>
  <c r="Z106" s="1"/>
  <c r="W101"/>
  <c r="W100"/>
  <c r="Z101" s="1"/>
  <c r="W96"/>
  <c r="W95"/>
  <c r="W94"/>
  <c r="W93"/>
  <c r="W92"/>
  <c r="W91"/>
  <c r="W90"/>
  <c r="Z96" s="1"/>
  <c r="W79"/>
  <c r="W77"/>
  <c r="W75"/>
  <c r="W73"/>
  <c r="W70"/>
  <c r="W68"/>
  <c r="W65"/>
  <c r="Z82" s="1"/>
  <c r="W57"/>
  <c r="W56"/>
  <c r="W55"/>
  <c r="W54"/>
  <c r="W52"/>
  <c r="W51"/>
  <c r="W49"/>
  <c r="Z60" s="1"/>
  <c r="Z184" i="23"/>
  <c r="W180"/>
  <c r="W178"/>
  <c r="Z180" s="1"/>
  <c r="Z173"/>
  <c r="Z169"/>
  <c r="W164"/>
  <c r="W163"/>
  <c r="Z164" s="1"/>
  <c r="W106"/>
  <c r="W105"/>
  <c r="Z106" s="1"/>
  <c r="W101"/>
  <c r="W100"/>
  <c r="Z101" s="1"/>
  <c r="W96"/>
  <c r="W95"/>
  <c r="W94"/>
  <c r="W93"/>
  <c r="W92"/>
  <c r="W91"/>
  <c r="W90"/>
  <c r="Z96" s="1"/>
  <c r="W79"/>
  <c r="W77"/>
  <c r="W75"/>
  <c r="W73"/>
  <c r="W70"/>
  <c r="W68"/>
  <c r="W65"/>
  <c r="Z82" s="1"/>
  <c r="W57"/>
  <c r="W56"/>
  <c r="W55"/>
  <c r="W54"/>
  <c r="W52"/>
  <c r="W51"/>
  <c r="W49"/>
  <c r="Z60" s="1"/>
  <c r="E14" i="22"/>
  <c r="G14" s="1"/>
  <c r="G36" i="28" s="1"/>
  <c r="J36" s="1"/>
  <c r="E31" i="29" s="1"/>
  <c r="E13" i="22"/>
  <c r="G13" s="1"/>
  <c r="G25" i="28" s="1"/>
  <c r="J25" s="1"/>
  <c r="E29" i="29" s="1"/>
  <c r="E12" i="22"/>
  <c r="G12" s="1"/>
  <c r="G24" i="28" s="1"/>
  <c r="J24" s="1"/>
  <c r="E28" i="29" s="1"/>
  <c r="E11" i="22"/>
  <c r="G11" s="1"/>
  <c r="G21" i="28" s="1"/>
  <c r="E10" i="22"/>
  <c r="G10" s="1"/>
  <c r="G20" i="28" s="1"/>
  <c r="E9" i="22"/>
  <c r="G9" s="1"/>
  <c r="G35" i="28" s="1"/>
  <c r="J35" s="1"/>
  <c r="E18" i="29" s="1"/>
  <c r="E8" i="22"/>
  <c r="G8" s="1"/>
  <c r="G10" i="28" s="1"/>
  <c r="E7" i="22"/>
  <c r="G7" s="1"/>
  <c r="G9" i="28" s="1"/>
  <c r="G6" i="22"/>
  <c r="G5"/>
  <c r="E4"/>
  <c r="G4" s="1"/>
  <c r="G4" i="28" s="1"/>
  <c r="E3" i="22"/>
  <c r="G3" s="1"/>
  <c r="G3" i="28" s="1"/>
  <c r="W87" i="21"/>
  <c r="Z88" s="1"/>
  <c r="Z83"/>
  <c r="Z80"/>
  <c r="W76"/>
  <c r="Z76" s="1"/>
  <c r="W71"/>
  <c r="Z71" s="1"/>
  <c r="Z67"/>
  <c r="W63"/>
  <c r="W62"/>
  <c r="Z63" s="1"/>
  <c r="W58"/>
  <c r="W57"/>
  <c r="Z58" s="1"/>
  <c r="Z53"/>
  <c r="W53"/>
  <c r="Z49"/>
  <c r="W49"/>
  <c r="E8" i="20"/>
  <c r="F8" s="1"/>
  <c r="I10" i="28" s="1"/>
  <c r="E7" i="20"/>
  <c r="F7" s="1"/>
  <c r="I9" i="28" s="1"/>
  <c r="F6" i="20"/>
  <c r="I6" i="28" s="1"/>
  <c r="E5" i="20"/>
  <c r="F5" s="1"/>
  <c r="I5" i="28" s="1"/>
  <c r="J5" s="1"/>
  <c r="E6" i="29" s="1"/>
  <c r="E4" i="20"/>
  <c r="F4" s="1"/>
  <c r="I4" i="28" s="1"/>
  <c r="E3" i="20"/>
  <c r="F3" s="1"/>
  <c r="I37" i="28" s="1"/>
  <c r="J37" s="1"/>
  <c r="E3" i="29" s="1"/>
  <c r="W75" i="19"/>
  <c r="Z75" s="1"/>
  <c r="W71"/>
  <c r="Z71" s="1"/>
  <c r="Z61"/>
  <c r="W61"/>
  <c r="W57"/>
  <c r="W54"/>
  <c r="W51"/>
  <c r="W49"/>
  <c r="Z57" s="1"/>
  <c r="G7" i="18"/>
  <c r="G6"/>
  <c r="F23" i="17"/>
  <c r="E28" i="18" s="1"/>
  <c r="J28" s="1"/>
  <c r="F32" i="29" s="1"/>
  <c r="E23" i="17"/>
  <c r="F22"/>
  <c r="E25" i="18" s="1"/>
  <c r="J25" s="1"/>
  <c r="F30" i="29" s="1"/>
  <c r="E22" i="17"/>
  <c r="F21"/>
  <c r="E24" i="18" s="1"/>
  <c r="E21" i="17"/>
  <c r="F20"/>
  <c r="E23" i="18" s="1"/>
  <c r="E20" i="17"/>
  <c r="F19"/>
  <c r="E22" i="18" s="1"/>
  <c r="E19" i="17"/>
  <c r="F18"/>
  <c r="E21" i="18" s="1"/>
  <c r="E18" i="17"/>
  <c r="F17"/>
  <c r="E20" i="18" s="1"/>
  <c r="J20" s="1"/>
  <c r="F23" i="29" s="1"/>
  <c r="E17" i="17"/>
  <c r="F16"/>
  <c r="E19" i="18" s="1"/>
  <c r="J19" s="1"/>
  <c r="F22" i="29" s="1"/>
  <c r="E16" i="17"/>
  <c r="F15"/>
  <c r="E18" i="18" s="1"/>
  <c r="J18" s="1"/>
  <c r="F21" i="29" s="1"/>
  <c r="E15" i="17"/>
  <c r="F14"/>
  <c r="E17" i="18" s="1"/>
  <c r="E14" i="17"/>
  <c r="F13"/>
  <c r="E16" i="18" s="1"/>
  <c r="E13" i="17"/>
  <c r="F12"/>
  <c r="E15" i="18" s="1"/>
  <c r="E12" i="17"/>
  <c r="F11"/>
  <c r="E14" i="18" s="1"/>
  <c r="E11" i="17"/>
  <c r="F10"/>
  <c r="E11" i="18" s="1"/>
  <c r="E10" i="17"/>
  <c r="F9"/>
  <c r="E10" i="18" s="1"/>
  <c r="E9" i="17"/>
  <c r="F8"/>
  <c r="E9" i="18" s="1"/>
  <c r="E8" i="17"/>
  <c r="F7"/>
  <c r="E8" i="18" s="1"/>
  <c r="E7" i="17"/>
  <c r="F6"/>
  <c r="E7" i="18" s="1"/>
  <c r="J7" s="1"/>
  <c r="F9" i="29" s="1"/>
  <c r="F5" i="17"/>
  <c r="E6" i="18" s="1"/>
  <c r="F4" i="17"/>
  <c r="E4" i="18" s="1"/>
  <c r="E4" i="17"/>
  <c r="F3"/>
  <c r="E3" i="18" s="1"/>
  <c r="E3" i="17"/>
  <c r="W207" i="16"/>
  <c r="W206"/>
  <c r="Z207" s="1"/>
  <c r="Z202"/>
  <c r="W198"/>
  <c r="Z198" s="1"/>
  <c r="W193"/>
  <c r="W192"/>
  <c r="W191"/>
  <c r="Z193" s="1"/>
  <c r="W185"/>
  <c r="Z185" s="1"/>
  <c r="Z182"/>
  <c r="W178"/>
  <c r="W176"/>
  <c r="Z178" s="1"/>
  <c r="Z171"/>
  <c r="Z169"/>
  <c r="Z165"/>
  <c r="W159"/>
  <c r="W158"/>
  <c r="W157"/>
  <c r="Z159" s="1"/>
  <c r="W112"/>
  <c r="Z112" s="1"/>
  <c r="W108"/>
  <c r="W107"/>
  <c r="Z108" s="1"/>
  <c r="W103"/>
  <c r="Z103" s="1"/>
  <c r="W98"/>
  <c r="Z98" s="1"/>
  <c r="W93"/>
  <c r="W92"/>
  <c r="W91"/>
  <c r="W90"/>
  <c r="W89"/>
  <c r="W88"/>
  <c r="W87"/>
  <c r="W86"/>
  <c r="W85"/>
  <c r="W84"/>
  <c r="W83"/>
  <c r="W82"/>
  <c r="Z93" s="1"/>
  <c r="W79"/>
  <c r="W77"/>
  <c r="W75"/>
  <c r="W74"/>
  <c r="W73"/>
  <c r="W72"/>
  <c r="W71"/>
  <c r="W70"/>
  <c r="W69"/>
  <c r="W68"/>
  <c r="Z79" s="1"/>
  <c r="Z64"/>
  <c r="W64"/>
  <c r="W59"/>
  <c r="W58"/>
  <c r="W57"/>
  <c r="W56"/>
  <c r="W55"/>
  <c r="W53"/>
  <c r="W52"/>
  <c r="W51"/>
  <c r="W49"/>
  <c r="Z59" s="1"/>
  <c r="F15" i="15"/>
  <c r="E15"/>
  <c r="G15" s="1"/>
  <c r="F24" i="18" s="1"/>
  <c r="F14" i="15"/>
  <c r="E14"/>
  <c r="G14" s="1"/>
  <c r="F23" i="18" s="1"/>
  <c r="F13" i="15"/>
  <c r="E13"/>
  <c r="G13" s="1"/>
  <c r="F21" i="18" s="1"/>
  <c r="F12" i="15"/>
  <c r="E12"/>
  <c r="G12" s="1"/>
  <c r="F17" i="18" s="1"/>
  <c r="F11" i="15"/>
  <c r="E11"/>
  <c r="G11" s="1"/>
  <c r="F16" i="18" s="1"/>
  <c r="F10" i="15"/>
  <c r="E10"/>
  <c r="G10" s="1"/>
  <c r="F15" i="18" s="1"/>
  <c r="F9" i="15"/>
  <c r="E9"/>
  <c r="G9" s="1"/>
  <c r="F14" i="18" s="1"/>
  <c r="F8" i="15"/>
  <c r="E8"/>
  <c r="G8" s="1"/>
  <c r="F13" i="18" s="1"/>
  <c r="J13" s="1"/>
  <c r="F13" i="29" s="1"/>
  <c r="G13" s="1"/>
  <c r="E14" i="30" s="1"/>
  <c r="G14" s="1"/>
  <c r="E14" i="31" s="1"/>
  <c r="G14" s="1"/>
  <c r="F7" i="15"/>
  <c r="E7"/>
  <c r="G7" s="1"/>
  <c r="F12" i="18" s="1"/>
  <c r="J12" s="1"/>
  <c r="F12" i="29" s="1"/>
  <c r="F6" i="15"/>
  <c r="E6"/>
  <c r="G6" s="1"/>
  <c r="F9" i="18" s="1"/>
  <c r="F5" i="15"/>
  <c r="E5"/>
  <c r="G5" s="1"/>
  <c r="F8" i="18" s="1"/>
  <c r="G4" i="15"/>
  <c r="F6" i="18" s="1"/>
  <c r="F3" i="15"/>
  <c r="E3"/>
  <c r="Z178" i="14"/>
  <c r="W174"/>
  <c r="W172"/>
  <c r="Z174" s="1"/>
  <c r="Z167"/>
  <c r="Z163"/>
  <c r="W158"/>
  <c r="W157"/>
  <c r="Z158" s="1"/>
  <c r="W121"/>
  <c r="W120"/>
  <c r="W119"/>
  <c r="Z121" s="1"/>
  <c r="W115"/>
  <c r="W114"/>
  <c r="Z115" s="1"/>
  <c r="W110"/>
  <c r="W109"/>
  <c r="W108"/>
  <c r="W107"/>
  <c r="W106"/>
  <c r="W105"/>
  <c r="Z110" s="1"/>
  <c r="W102"/>
  <c r="W101"/>
  <c r="Z102" s="1"/>
  <c r="W97"/>
  <c r="W96"/>
  <c r="W95"/>
  <c r="W93"/>
  <c r="W91"/>
  <c r="W89"/>
  <c r="W87"/>
  <c r="W85"/>
  <c r="W83"/>
  <c r="W81"/>
  <c r="Z97" s="1"/>
  <c r="W73"/>
  <c r="W70"/>
  <c r="Z76" s="1"/>
  <c r="W62"/>
  <c r="W60"/>
  <c r="W59"/>
  <c r="W58"/>
  <c r="W57"/>
  <c r="W56"/>
  <c r="W54"/>
  <c r="W52"/>
  <c r="W51"/>
  <c r="W49"/>
  <c r="Z65" s="1"/>
  <c r="Z178" i="13"/>
  <c r="W174"/>
  <c r="W172"/>
  <c r="Z174" s="1"/>
  <c r="Z167"/>
  <c r="Z163"/>
  <c r="W158"/>
  <c r="W157"/>
  <c r="Z158" s="1"/>
  <c r="W119"/>
  <c r="Z119" s="1"/>
  <c r="W115"/>
  <c r="W114"/>
  <c r="Z115" s="1"/>
  <c r="W109"/>
  <c r="W108"/>
  <c r="W107"/>
  <c r="W106"/>
  <c r="Z110" s="1"/>
  <c r="W105"/>
  <c r="W102"/>
  <c r="W101"/>
  <c r="Z102" s="1"/>
  <c r="W97"/>
  <c r="W96"/>
  <c r="W95"/>
  <c r="W93"/>
  <c r="W91"/>
  <c r="W89"/>
  <c r="W87"/>
  <c r="W85"/>
  <c r="W83"/>
  <c r="W81"/>
  <c r="Z97" s="1"/>
  <c r="W73"/>
  <c r="W70"/>
  <c r="Z76" s="1"/>
  <c r="W62"/>
  <c r="W59"/>
  <c r="W58"/>
  <c r="W57"/>
  <c r="W56"/>
  <c r="W54"/>
  <c r="W52"/>
  <c r="W51"/>
  <c r="W49"/>
  <c r="Z65" s="1"/>
  <c r="E14" i="12"/>
  <c r="G14" s="1"/>
  <c r="G30" i="18" s="1"/>
  <c r="J30" s="1"/>
  <c r="F31" i="29" s="1"/>
  <c r="E13" i="12"/>
  <c r="G13" s="1"/>
  <c r="G27" i="18" s="1"/>
  <c r="J27" s="1"/>
  <c r="F29" i="29" s="1"/>
  <c r="E12" i="12"/>
  <c r="G12" s="1"/>
  <c r="G26" i="18" s="1"/>
  <c r="J26" s="1"/>
  <c r="F28" i="29" s="1"/>
  <c r="E11" i="12"/>
  <c r="G11" s="1"/>
  <c r="G23" i="18" s="1"/>
  <c r="E10" i="12"/>
  <c r="G10" s="1"/>
  <c r="G22" i="18" s="1"/>
  <c r="E9" i="12"/>
  <c r="G9" s="1"/>
  <c r="G29" i="18" s="1"/>
  <c r="J29" s="1"/>
  <c r="F18" i="29" s="1"/>
  <c r="E8" i="12"/>
  <c r="G8" s="1"/>
  <c r="G11" i="18" s="1"/>
  <c r="E7" i="12"/>
  <c r="G7" s="1"/>
  <c r="G10" i="18" s="1"/>
  <c r="G6" i="12"/>
  <c r="G5"/>
  <c r="E4"/>
  <c r="G4" s="1"/>
  <c r="G4" i="18" s="1"/>
  <c r="E3" i="12"/>
  <c r="G3" s="1"/>
  <c r="G3" i="18" s="1"/>
  <c r="W92" i="11"/>
  <c r="W90"/>
  <c r="Z92" s="1"/>
  <c r="Z83"/>
  <c r="Z80"/>
  <c r="W76"/>
  <c r="Z76" s="1"/>
  <c r="W71"/>
  <c r="Z71" s="1"/>
  <c r="Z67"/>
  <c r="W63"/>
  <c r="W62"/>
  <c r="Z63" s="1"/>
  <c r="W58"/>
  <c r="W57"/>
  <c r="Z58" s="1"/>
  <c r="W53"/>
  <c r="Z53" s="1"/>
  <c r="W49"/>
  <c r="Z49" s="1"/>
  <c r="E8" i="10"/>
  <c r="F8" s="1"/>
  <c r="I11" i="18" s="1"/>
  <c r="E7" i="10"/>
  <c r="F7" s="1"/>
  <c r="I10" i="18" s="1"/>
  <c r="F6" i="10"/>
  <c r="I6" i="18" s="1"/>
  <c r="E5" i="10"/>
  <c r="F5" s="1"/>
  <c r="I5" i="18" s="1"/>
  <c r="J5" s="1"/>
  <c r="F6" i="29" s="1"/>
  <c r="E4" i="10"/>
  <c r="F4" s="1"/>
  <c r="I4" i="18" s="1"/>
  <c r="E3" i="10"/>
  <c r="F3" s="1"/>
  <c r="I31" i="18" s="1"/>
  <c r="J31" s="1"/>
  <c r="F3" i="29" s="1"/>
  <c r="W69" i="9"/>
  <c r="Z69" s="1"/>
  <c r="W65"/>
  <c r="Z65" s="1"/>
  <c r="Z55"/>
  <c r="W55"/>
  <c r="W51"/>
  <c r="W49"/>
  <c r="Z51" s="1"/>
  <c r="E32" i="7"/>
  <c r="F32" s="1"/>
  <c r="E32" i="8" s="1"/>
  <c r="E31" i="7"/>
  <c r="F31" s="1"/>
  <c r="E31" i="8" s="1"/>
  <c r="E30" i="7"/>
  <c r="F30" s="1"/>
  <c r="E30" i="8" s="1"/>
  <c r="E29" i="7"/>
  <c r="F29" s="1"/>
  <c r="E29" i="8" s="1"/>
  <c r="E28" i="7"/>
  <c r="F28" s="1"/>
  <c r="E28" i="8" s="1"/>
  <c r="E27" i="7"/>
  <c r="F27" s="1"/>
  <c r="E27" i="8" s="1"/>
  <c r="E26" i="7"/>
  <c r="F26" s="1"/>
  <c r="E26" i="8" s="1"/>
  <c r="E25" i="7"/>
  <c r="F25" s="1"/>
  <c r="E25" i="8" s="1"/>
  <c r="E24" i="7"/>
  <c r="F24" s="1"/>
  <c r="E24" i="8" s="1"/>
  <c r="E23" i="7"/>
  <c r="F23" s="1"/>
  <c r="E23" i="8" s="1"/>
  <c r="E22" i="7"/>
  <c r="F22" s="1"/>
  <c r="E22" i="8" s="1"/>
  <c r="E21" i="7"/>
  <c r="F21" s="1"/>
  <c r="E21" i="8" s="1"/>
  <c r="E20" i="7"/>
  <c r="F20" s="1"/>
  <c r="E20" i="8" s="1"/>
  <c r="E19" i="7"/>
  <c r="F19" s="1"/>
  <c r="E19" i="8" s="1"/>
  <c r="E18" i="7"/>
  <c r="F18" s="1"/>
  <c r="E18" i="8" s="1"/>
  <c r="E17" i="7"/>
  <c r="F17" s="1"/>
  <c r="E17" i="8" s="1"/>
  <c r="E16" i="7"/>
  <c r="F16" s="1"/>
  <c r="E16" i="8" s="1"/>
  <c r="G16" s="1"/>
  <c r="F25" i="30" s="1"/>
  <c r="G25" s="1"/>
  <c r="E25" i="31" s="1"/>
  <c r="G25" s="1"/>
  <c r="E15" i="7"/>
  <c r="F15" s="1"/>
  <c r="E15" i="8" s="1"/>
  <c r="E14" i="7"/>
  <c r="F14" s="1"/>
  <c r="E14" i="8" s="1"/>
  <c r="E13" i="7"/>
  <c r="F13" s="1"/>
  <c r="E13" i="8" s="1"/>
  <c r="E12" i="7"/>
  <c r="F12" s="1"/>
  <c r="E12" i="8" s="1"/>
  <c r="E11" i="7"/>
  <c r="F11" s="1"/>
  <c r="E11" i="8" s="1"/>
  <c r="E10" i="7"/>
  <c r="F10" s="1"/>
  <c r="E10" i="8" s="1"/>
  <c r="E9" i="7"/>
  <c r="F9" s="1"/>
  <c r="E9" i="8" s="1"/>
  <c r="E8" i="7"/>
  <c r="F8" s="1"/>
  <c r="E8" i="8" s="1"/>
  <c r="E7" i="7"/>
  <c r="F7" s="1"/>
  <c r="E7" i="8" s="1"/>
  <c r="F6" i="7"/>
  <c r="E6" i="8" s="1"/>
  <c r="F5" i="7"/>
  <c r="E5" i="8" s="1"/>
  <c r="E4" i="7"/>
  <c r="F4" s="1"/>
  <c r="E4" i="8" s="1"/>
  <c r="E3" i="7"/>
  <c r="F3" s="1"/>
  <c r="E3" i="8" s="1"/>
  <c r="W223" i="6"/>
  <c r="Z223" s="1"/>
  <c r="Z220"/>
  <c r="Z217"/>
  <c r="Z214"/>
  <c r="Z211"/>
  <c r="W208"/>
  <c r="Z208" s="1"/>
  <c r="W205"/>
  <c r="Z205" s="1"/>
  <c r="W202"/>
  <c r="Z202" s="1"/>
  <c r="W198"/>
  <c r="W196"/>
  <c r="W194"/>
  <c r="Z198" s="1"/>
  <c r="Z190"/>
  <c r="Z186"/>
  <c r="W186"/>
  <c r="Z180"/>
  <c r="W180"/>
  <c r="Z177"/>
  <c r="W169"/>
  <c r="W167"/>
  <c r="W165"/>
  <c r="Z169" s="1"/>
  <c r="Z161"/>
  <c r="Z159"/>
  <c r="Z157"/>
  <c r="Z153"/>
  <c r="W148"/>
  <c r="W147"/>
  <c r="Z148" s="1"/>
  <c r="W126"/>
  <c r="W125"/>
  <c r="Z126" s="1"/>
  <c r="W121"/>
  <c r="W120"/>
  <c r="W119"/>
  <c r="W118"/>
  <c r="Z121" s="1"/>
  <c r="Z96"/>
  <c r="W96"/>
  <c r="W91"/>
  <c r="W90"/>
  <c r="Z91" s="1"/>
  <c r="W85"/>
  <c r="Z85" s="1"/>
  <c r="W80"/>
  <c r="W78"/>
  <c r="W77"/>
  <c r="W76"/>
  <c r="W74"/>
  <c r="W73"/>
  <c r="W71"/>
  <c r="Z80" s="1"/>
  <c r="W68"/>
  <c r="W67"/>
  <c r="W65"/>
  <c r="W64"/>
  <c r="Z68" s="1"/>
  <c r="Z60"/>
  <c r="W60"/>
  <c r="W55"/>
  <c r="W54"/>
  <c r="W53"/>
  <c r="W51"/>
  <c r="Z55" s="1"/>
  <c r="W49"/>
  <c r="E31" i="5"/>
  <c r="F31" s="1"/>
  <c r="F32" i="8" s="1"/>
  <c r="E30" i="5"/>
  <c r="F30" s="1"/>
  <c r="F31" i="8" s="1"/>
  <c r="E29" i="5"/>
  <c r="F29" s="1"/>
  <c r="F30" i="8" s="1"/>
  <c r="E28" i="5"/>
  <c r="F28" s="1"/>
  <c r="F29" i="8" s="1"/>
  <c r="E27" i="5"/>
  <c r="F27" s="1"/>
  <c r="F28" i="8" s="1"/>
  <c r="E26" i="5"/>
  <c r="F26" s="1"/>
  <c r="F27" i="8" s="1"/>
  <c r="E25" i="5"/>
  <c r="F25" s="1"/>
  <c r="F26" i="8" s="1"/>
  <c r="E24" i="5"/>
  <c r="F24" s="1"/>
  <c r="F25" i="8" s="1"/>
  <c r="E23" i="5"/>
  <c r="F23" s="1"/>
  <c r="F24" i="8" s="1"/>
  <c r="E22" i="5"/>
  <c r="F22" s="1"/>
  <c r="F23" i="8" s="1"/>
  <c r="E21" i="5"/>
  <c r="F21" s="1"/>
  <c r="F22" i="8" s="1"/>
  <c r="E20" i="5"/>
  <c r="F20" s="1"/>
  <c r="F21" i="8" s="1"/>
  <c r="E19" i="5"/>
  <c r="F19" s="1"/>
  <c r="F20" i="8" s="1"/>
  <c r="E18" i="5"/>
  <c r="F18" s="1"/>
  <c r="F19" i="8" s="1"/>
  <c r="E17" i="5"/>
  <c r="F17" s="1"/>
  <c r="F17" i="8" s="1"/>
  <c r="E16" i="5"/>
  <c r="F16" s="1"/>
  <c r="F18" i="8" s="1"/>
  <c r="E15" i="5"/>
  <c r="F15" s="1"/>
  <c r="F15" i="8" s="1"/>
  <c r="E14" i="5"/>
  <c r="F14" s="1"/>
  <c r="F14" i="8" s="1"/>
  <c r="E13" i="5"/>
  <c r="F13" s="1"/>
  <c r="F13" i="8" s="1"/>
  <c r="E12" i="5"/>
  <c r="F12" s="1"/>
  <c r="F12" i="8" s="1"/>
  <c r="E11" i="5"/>
  <c r="F11" s="1"/>
  <c r="F11" i="8" s="1"/>
  <c r="E10" i="5"/>
  <c r="F10" s="1"/>
  <c r="F10" i="8" s="1"/>
  <c r="E9" i="5"/>
  <c r="F9" s="1"/>
  <c r="F9" i="8" s="1"/>
  <c r="E8" i="5"/>
  <c r="F8" s="1"/>
  <c r="F8" i="8" s="1"/>
  <c r="E7" i="5"/>
  <c r="F7" s="1"/>
  <c r="F7" i="8" s="1"/>
  <c r="F6" i="5"/>
  <c r="F6" i="8" s="1"/>
  <c r="F5" i="5"/>
  <c r="F5" i="8" s="1"/>
  <c r="E4" i="5"/>
  <c r="F4" s="1"/>
  <c r="F4" i="8" s="1"/>
  <c r="E3" i="5"/>
  <c r="F3" s="1"/>
  <c r="F3" i="8" s="1"/>
  <c r="W223" i="4"/>
  <c r="Z223" s="1"/>
  <c r="Z220"/>
  <c r="Z217"/>
  <c r="Z214"/>
  <c r="Z211"/>
  <c r="W208"/>
  <c r="Z208" s="1"/>
  <c r="W205"/>
  <c r="Z205" s="1"/>
  <c r="W202"/>
  <c r="Z202" s="1"/>
  <c r="W198"/>
  <c r="W197"/>
  <c r="W195"/>
  <c r="W194"/>
  <c r="Z198" s="1"/>
  <c r="Z190"/>
  <c r="W186"/>
  <c r="Z186" s="1"/>
  <c r="W180"/>
  <c r="Z180" s="1"/>
  <c r="Z177"/>
  <c r="W167"/>
  <c r="W165"/>
  <c r="W163"/>
  <c r="Z167" s="1"/>
  <c r="Z159"/>
  <c r="Z157"/>
  <c r="Z153"/>
  <c r="W148"/>
  <c r="W147"/>
  <c r="Z148" s="1"/>
  <c r="W126"/>
  <c r="W125"/>
  <c r="Z126" s="1"/>
  <c r="W121"/>
  <c r="W120"/>
  <c r="W119"/>
  <c r="W118"/>
  <c r="Z121" s="1"/>
  <c r="Z96"/>
  <c r="W96"/>
  <c r="W91"/>
  <c r="W90"/>
  <c r="Z91" s="1"/>
  <c r="W85"/>
  <c r="Z85" s="1"/>
  <c r="W80"/>
  <c r="W78"/>
  <c r="W77"/>
  <c r="W76"/>
  <c r="W74"/>
  <c r="W73"/>
  <c r="W71"/>
  <c r="Z80" s="1"/>
  <c r="W68"/>
  <c r="W67"/>
  <c r="W65"/>
  <c r="W64"/>
  <c r="Z68" s="1"/>
  <c r="Z60"/>
  <c r="W60"/>
  <c r="W55"/>
  <c r="W54"/>
  <c r="W53"/>
  <c r="W51"/>
  <c r="Z55" s="1"/>
  <c r="W49"/>
  <c r="G5" i="8" l="1"/>
  <c r="F9" i="30" s="1"/>
  <c r="G6" i="8"/>
  <c r="F10" i="30" s="1"/>
  <c r="J6" i="18"/>
  <c r="F8" i="29" s="1"/>
  <c r="J6" i="28"/>
  <c r="E8" i="29" s="1"/>
  <c r="G3" i="15"/>
  <c r="F3" i="18" s="1"/>
  <c r="G19" i="8"/>
  <c r="F26" i="30" s="1"/>
  <c r="G21" i="8"/>
  <c r="F28" i="30" s="1"/>
  <c r="G23" i="8"/>
  <c r="F34" i="30" s="1"/>
  <c r="G34" s="1"/>
  <c r="E34" i="31" s="1"/>
  <c r="G34" s="1"/>
  <c r="G25" i="8"/>
  <c r="F37" i="30" s="1"/>
  <c r="G37" s="1"/>
  <c r="E37" i="31" s="1"/>
  <c r="G37" s="1"/>
  <c r="G27" i="8"/>
  <c r="F39" i="30" s="1"/>
  <c r="G39" s="1"/>
  <c r="E39" i="31" s="1"/>
  <c r="G39" s="1"/>
  <c r="G3" i="25"/>
  <c r="F3" i="28" s="1"/>
  <c r="G7" i="8"/>
  <c r="F11" i="30" s="1"/>
  <c r="G11" i="8"/>
  <c r="F17" i="30" s="1"/>
  <c r="G15" i="8"/>
  <c r="F22" i="30" s="1"/>
  <c r="G4" i="8"/>
  <c r="F4" i="30" s="1"/>
  <c r="G8" i="8"/>
  <c r="F12" i="30" s="1"/>
  <c r="G10" i="8"/>
  <c r="F16" i="30" s="1"/>
  <c r="G12" i="8"/>
  <c r="F18" i="30" s="1"/>
  <c r="G14" i="8"/>
  <c r="F21" i="30" s="1"/>
  <c r="G18" i="8"/>
  <c r="F24" i="30" s="1"/>
  <c r="G20" i="8"/>
  <c r="F27" i="30" s="1"/>
  <c r="G22" i="8"/>
  <c r="F29" i="30" s="1"/>
  <c r="G24" i="8"/>
  <c r="F36" i="30" s="1"/>
  <c r="G26" i="8"/>
  <c r="F38" i="30" s="1"/>
  <c r="G38" s="1"/>
  <c r="E38" i="31" s="1"/>
  <c r="G38" s="1"/>
  <c r="G28" i="8"/>
  <c r="F40" i="30" s="1"/>
  <c r="G40" s="1"/>
  <c r="E40" i="31" s="1"/>
  <c r="G40" s="1"/>
  <c r="G30" i="8"/>
  <c r="F42" i="30" s="1"/>
  <c r="G42" s="1"/>
  <c r="E42" i="31" s="1"/>
  <c r="G42" s="1"/>
  <c r="G32" i="8"/>
  <c r="F44" i="30" s="1"/>
  <c r="G44" s="1"/>
  <c r="E44" i="31" s="1"/>
  <c r="G44" s="1"/>
  <c r="G3" i="8"/>
  <c r="F8" i="30" s="1"/>
  <c r="G8" s="1"/>
  <c r="E8" i="31" s="1"/>
  <c r="G8" s="1"/>
  <c r="G9" i="8"/>
  <c r="F15" i="30" s="1"/>
  <c r="G15" s="1"/>
  <c r="E15" i="31" s="1"/>
  <c r="G15" s="1"/>
  <c r="G13" i="8"/>
  <c r="F19" i="30" s="1"/>
  <c r="G17" i="8"/>
  <c r="F23" i="30" s="1"/>
  <c r="G29" i="8"/>
  <c r="F41" i="30" s="1"/>
  <c r="G41" s="1"/>
  <c r="E41" i="31" s="1"/>
  <c r="G41" s="1"/>
  <c r="G31" i="8"/>
  <c r="F43" i="30" s="1"/>
  <c r="G43" s="1"/>
  <c r="E43" i="31" s="1"/>
  <c r="G43" s="1"/>
  <c r="J3" i="18"/>
  <c r="F7" i="29" s="1"/>
  <c r="J4" i="18"/>
  <c r="F4" i="29" s="1"/>
  <c r="J8" i="18"/>
  <c r="F10" i="29" s="1"/>
  <c r="J9" i="18"/>
  <c r="F11" i="29" s="1"/>
  <c r="G11" s="1"/>
  <c r="E12" i="30" s="1"/>
  <c r="G12" s="1"/>
  <c r="E12" i="31" s="1"/>
  <c r="G12" s="1"/>
  <c r="J10" i="18"/>
  <c r="F14" i="29" s="1"/>
  <c r="J11" i="18"/>
  <c r="F15" i="29" s="1"/>
  <c r="J14" i="18"/>
  <c r="F16" i="29" s="1"/>
  <c r="J15" i="18"/>
  <c r="F17" i="29" s="1"/>
  <c r="J16" i="18"/>
  <c r="F19" i="29" s="1"/>
  <c r="J17" i="18"/>
  <c r="F20" i="29" s="1"/>
  <c r="G28"/>
  <c r="E31" i="30" s="1"/>
  <c r="G31" s="1"/>
  <c r="E31" i="31" s="1"/>
  <c r="G31" s="1"/>
  <c r="G31" i="29"/>
  <c r="E35" i="30" s="1"/>
  <c r="G35" s="1"/>
  <c r="E35" i="31" s="1"/>
  <c r="G35" s="1"/>
  <c r="G12" i="29"/>
  <c r="E13" i="30" s="1"/>
  <c r="G13" s="1"/>
  <c r="E13" i="31" s="1"/>
  <c r="G13" s="1"/>
  <c r="G17" i="29"/>
  <c r="E19" i="30" s="1"/>
  <c r="G19" s="1"/>
  <c r="E19" i="31" s="1"/>
  <c r="G19" s="1"/>
  <c r="J4" i="28"/>
  <c r="E4" i="29" s="1"/>
  <c r="G4" s="1"/>
  <c r="J9" i="28"/>
  <c r="E14" i="29" s="1"/>
  <c r="G14" s="1"/>
  <c r="E16" i="30" s="1"/>
  <c r="G16" s="1"/>
  <c r="E16" i="31" s="1"/>
  <c r="G16" s="1"/>
  <c r="J12" i="28"/>
  <c r="E16" i="29" s="1"/>
  <c r="G16" s="1"/>
  <c r="E18" i="30" s="1"/>
  <c r="G18" s="1"/>
  <c r="E18" i="31" s="1"/>
  <c r="G18" s="1"/>
  <c r="J15" i="28"/>
  <c r="E20" i="29" s="1"/>
  <c r="G20" s="1"/>
  <c r="E22" i="30" s="1"/>
  <c r="G22" s="1"/>
  <c r="E22" i="31" s="1"/>
  <c r="G22" s="1"/>
  <c r="G22" i="29"/>
  <c r="E24" i="30" s="1"/>
  <c r="G24" s="1"/>
  <c r="E24" i="31" s="1"/>
  <c r="G24" s="1"/>
  <c r="J19" i="28"/>
  <c r="E24" i="29" s="1"/>
  <c r="J21" i="28"/>
  <c r="E26" i="29" s="1"/>
  <c r="G30"/>
  <c r="E33" i="30" s="1"/>
  <c r="G33" s="1"/>
  <c r="E33" i="31" s="1"/>
  <c r="G33" s="1"/>
  <c r="G8" i="29"/>
  <c r="E9" i="30" s="1"/>
  <c r="G9" s="1"/>
  <c r="E9" i="31" s="1"/>
  <c r="G9" s="1"/>
  <c r="G9" i="29"/>
  <c r="E10" i="30" s="1"/>
  <c r="G10" s="1"/>
  <c r="E10" i="31" s="1"/>
  <c r="G10" s="1"/>
  <c r="J21" i="18"/>
  <c r="F24" i="29" s="1"/>
  <c r="J22" i="18"/>
  <c r="F25" i="29" s="1"/>
  <c r="J23" i="18"/>
  <c r="F26" i="29" s="1"/>
  <c r="J24" i="18"/>
  <c r="F27" i="29" s="1"/>
  <c r="G3"/>
  <c r="E3" i="30" s="1"/>
  <c r="G3" s="1"/>
  <c r="E3" i="31" s="1"/>
  <c r="G3" s="1"/>
  <c r="G6" i="29"/>
  <c r="E6" i="30" s="1"/>
  <c r="G6" s="1"/>
  <c r="E6" i="31" s="1"/>
  <c r="G6" s="1"/>
  <c r="G18" i="29"/>
  <c r="E20" i="30" s="1"/>
  <c r="G20" s="1"/>
  <c r="E20" i="31" s="1"/>
  <c r="G20" s="1"/>
  <c r="G29" i="29"/>
  <c r="E32" i="30" s="1"/>
  <c r="G32" s="1"/>
  <c r="E32" i="31" s="1"/>
  <c r="G32" s="1"/>
  <c r="J3" i="28"/>
  <c r="E7" i="29" s="1"/>
  <c r="G7" s="1"/>
  <c r="E7" i="30" s="1"/>
  <c r="G7" s="1"/>
  <c r="E7" i="31" s="1"/>
  <c r="G7" s="1"/>
  <c r="J8" i="28"/>
  <c r="E10" i="29" s="1"/>
  <c r="G10" s="1"/>
  <c r="E11" i="30" s="1"/>
  <c r="G11" s="1"/>
  <c r="E11" i="31" s="1"/>
  <c r="G11" s="1"/>
  <c r="J10" i="28"/>
  <c r="E15" i="29" s="1"/>
  <c r="G15" s="1"/>
  <c r="E17" i="30" s="1"/>
  <c r="G17" s="1"/>
  <c r="E17" i="31" s="1"/>
  <c r="G17" s="1"/>
  <c r="J14" i="28"/>
  <c r="E19" i="29" s="1"/>
  <c r="G19" s="1"/>
  <c r="E21" i="30" s="1"/>
  <c r="G21" s="1"/>
  <c r="E21" i="31" s="1"/>
  <c r="G21" s="1"/>
  <c r="G21" i="29"/>
  <c r="E23" i="30" s="1"/>
  <c r="G23" s="1"/>
  <c r="E23" i="31" s="1"/>
  <c r="G23" s="1"/>
  <c r="G23" i="29"/>
  <c r="E26" i="30" s="1"/>
  <c r="G26" s="1"/>
  <c r="E26" i="31" s="1"/>
  <c r="G26" s="1"/>
  <c r="J20" i="28"/>
  <c r="E25" i="29" s="1"/>
  <c r="G25" s="1"/>
  <c r="E28" i="30" s="1"/>
  <c r="G28" s="1"/>
  <c r="E28" i="31" s="1"/>
  <c r="G28" s="1"/>
  <c r="J22" i="28"/>
  <c r="E27" i="29" s="1"/>
  <c r="G27" s="1"/>
  <c r="E30" i="30" s="1"/>
  <c r="G30" s="1"/>
  <c r="E30" i="31" s="1"/>
  <c r="G30" s="1"/>
  <c r="G32" i="29"/>
  <c r="E36" i="30" s="1"/>
  <c r="G36" s="1"/>
  <c r="E36" i="31" s="1"/>
  <c r="G36" s="1"/>
  <c r="G4" i="30"/>
  <c r="G65" i="19"/>
  <c r="W65" s="1"/>
  <c r="Z65" s="1"/>
  <c r="G59" i="9"/>
  <c r="W59" s="1"/>
  <c r="Z59" s="1"/>
  <c r="G24" i="29" l="1"/>
  <c r="E27" i="30" s="1"/>
  <c r="G27" s="1"/>
  <c r="E27" i="31" s="1"/>
  <c r="G27" s="1"/>
  <c r="G26" i="29"/>
  <c r="E29" i="30" s="1"/>
  <c r="G29" s="1"/>
  <c r="E29" i="31" s="1"/>
  <c r="G29" s="1"/>
</calcChain>
</file>

<file path=xl/sharedStrings.xml><?xml version="1.0" encoding="utf-8"?>
<sst xmlns="http://schemas.openxmlformats.org/spreadsheetml/2006/main" count="4527" uniqueCount="283">
  <si>
    <t>청남~어천</t>
  </si>
  <si>
    <t>청남2교</t>
  </si>
  <si>
    <t>공     종</t>
  </si>
  <si>
    <t>산      출      근      거</t>
  </si>
  <si>
    <t>수  량</t>
  </si>
  <si>
    <t>1. 콘크리트</t>
  </si>
  <si>
    <t>(25-27-15)</t>
  </si>
  <si>
    <t>[0~15m]</t>
  </si>
  <si>
    <t>(기초)</t>
  </si>
  <si>
    <t>①</t>
  </si>
  <si>
    <t>x</t>
  </si>
  <si>
    <t xml:space="preserve"> = </t>
  </si>
  <si>
    <t>(본체)</t>
  </si>
  <si>
    <t>②</t>
  </si>
  <si>
    <t>π</t>
  </si>
  <si>
    <t>²</t>
  </si>
  <si>
    <t>③</t>
  </si>
  <si>
    <t>(((</t>
  </si>
  <si>
    <t>+</t>
  </si>
  <si>
    <t>)</t>
  </si>
  <si>
    <t>/</t>
  </si>
  <si>
    <t>④</t>
  </si>
  <si>
    <t>⑤</t>
  </si>
  <si>
    <t>(</t>
  </si>
  <si>
    <t>㎥</t>
  </si>
  <si>
    <t>2. 콘크리트</t>
  </si>
  <si>
    <t>(25-16-15)</t>
  </si>
  <si>
    <t>(버림콘크리트)</t>
  </si>
  <si>
    <t>⑥</t>
  </si>
  <si>
    <t>3. 거푸집</t>
  </si>
  <si>
    <t>(합판3회)</t>
  </si>
  <si>
    <t>[0~7m]</t>
  </si>
  <si>
    <t>√</t>
  </si>
  <si>
    <t>((</t>
  </si>
  <si>
    <t>면</t>
  </si>
  <si>
    <t>-</t>
  </si>
  <si>
    <t>㎡</t>
  </si>
  <si>
    <t>[7~10m]</t>
  </si>
  <si>
    <t>(단차(변단면))</t>
  </si>
  <si>
    <t>4. 거푸집</t>
  </si>
  <si>
    <t>(원형거푸집)</t>
  </si>
  <si>
    <t>5. 거푸집</t>
  </si>
  <si>
    <t>(합판4회)</t>
  </si>
  <si>
    <t>6. 거푸집</t>
  </si>
  <si>
    <t>(합판6회)</t>
  </si>
  <si>
    <t>7. 동바리</t>
  </si>
  <si>
    <t>(강관동바리)</t>
  </si>
  <si>
    <t>* 수평연결재(h=3.5초과시 높이 2.0m마다 설치)</t>
  </si>
  <si>
    <t>(수평연결재)</t>
  </si>
  <si>
    <t>8. 비계</t>
  </si>
  <si>
    <t>(비계)</t>
  </si>
  <si>
    <t>[0.0~30.0m]</t>
  </si>
  <si>
    <t>9. 비계다리</t>
  </si>
  <si>
    <t>* 최초 설치 2.0m 높이, 추가 1.5m마다 설치</t>
  </si>
  <si>
    <t>{11.400 x 5단} x 2</t>
  </si>
  <si>
    <t>{3.700 x 5단} x 2</t>
  </si>
  <si>
    <t>m</t>
  </si>
  <si>
    <t>10. 교량받침</t>
  </si>
  <si>
    <t>(교량받침)</t>
  </si>
  <si>
    <t>(1350 kN)</t>
  </si>
  <si>
    <t>일방향(H=166)</t>
  </si>
  <si>
    <t>EA</t>
  </si>
  <si>
    <t>양방향(H=166)</t>
  </si>
  <si>
    <t>11. 무수축몰탈</t>
  </si>
  <si>
    <t>{((</t>
  </si>
  <si>
    <t>))</t>
  </si>
  <si>
    <t>}</t>
  </si>
  <si>
    <t>12. 스페이셔</t>
  </si>
  <si>
    <t>(스페이셔)</t>
  </si>
  <si>
    <t>(벽체용)</t>
  </si>
  <si>
    <t>①,②,③,④의 거푸집 수량과 동일(버림콘크리트, 교좌면 수량 제외)</t>
  </si>
  <si>
    <t>m²</t>
  </si>
  <si>
    <t>(슬래브 및 기초용)</t>
  </si>
  <si>
    <t>13. 콘크리트 양생</t>
  </si>
  <si>
    <t>(콘크리트 양생)</t>
  </si>
  <si>
    <t>②,③,④의 거푸집 수량과 동일(기초,버림콘크리트,MASS콘크리트,교좌면 수량제외)</t>
  </si>
  <si>
    <t>14. 철근가공조립</t>
  </si>
  <si>
    <t>(철근가공조립)</t>
  </si>
  <si>
    <t>(매우복잡)</t>
  </si>
  <si>
    <t>20.031</t>
  </si>
  <si>
    <t>TON</t>
  </si>
  <si>
    <t>15. SOLE PLATE</t>
  </si>
  <si>
    <t>{(</t>
  </si>
  <si>
    <t>16. PC,PHC말뚝(S.I.P)</t>
  </si>
  <si>
    <t>(D=500,T=80)</t>
  </si>
  <si>
    <t>(정재하시험)</t>
  </si>
  <si>
    <t>회</t>
  </si>
  <si>
    <t>(동재하시험)</t>
  </si>
  <si>
    <t>(자재비(직항))</t>
  </si>
  <si>
    <t>(천공비(토사))</t>
  </si>
  <si>
    <t>- 토사층  (8.317 - 0.2) x 20EA</t>
  </si>
  <si>
    <t>(천공비(연암))</t>
  </si>
  <si>
    <t>- 연암층  0.683 x 20EA</t>
  </si>
  <si>
    <t>(시멘트밀크량(토사))</t>
  </si>
  <si>
    <t>- 토사층  (π x (0.5 + 0.2)²/ 4) x 8.317 x 20EA</t>
  </si>
  <si>
    <t>(시멘트밀크량(연암))</t>
  </si>
  <si>
    <t>- 연암층  (π x (0.5 + 0.2)²/ 4) x 0.683 x 20EA</t>
  </si>
  <si>
    <t>(두부보강)</t>
  </si>
  <si>
    <t>본</t>
  </si>
  <si>
    <t>콘크리트</t>
  </si>
  <si>
    <t>25-27-15</t>
  </si>
  <si>
    <t>0~15m</t>
  </si>
  <si>
    <t>25-16-15</t>
  </si>
  <si>
    <t>펌프카 타설</t>
  </si>
  <si>
    <t xml:space="preserve"> 펌프카 타설 </t>
  </si>
  <si>
    <t xml:space="preserve"> 펌프카 타설 (0~15m)</t>
  </si>
  <si>
    <t xml:space="preserve"> 무근 콘크리트 </t>
  </si>
  <si>
    <t>거푸집</t>
  </si>
  <si>
    <t>합판3회</t>
  </si>
  <si>
    <t>0~7m</t>
  </si>
  <si>
    <t>7~10m</t>
  </si>
  <si>
    <t>원형거푸집</t>
  </si>
  <si>
    <t>합판4회</t>
  </si>
  <si>
    <t>합판6회</t>
  </si>
  <si>
    <t>동바리</t>
  </si>
  <si>
    <t>강관동바리</t>
  </si>
  <si>
    <t>수평연결재</t>
  </si>
  <si>
    <t>비계</t>
  </si>
  <si>
    <t>0.0~30.0m</t>
  </si>
  <si>
    <t>비계다리</t>
  </si>
  <si>
    <t>교량받침</t>
  </si>
  <si>
    <t>1350 kN</t>
  </si>
  <si>
    <t>무수축몰탈</t>
  </si>
  <si>
    <t>스페이셔</t>
  </si>
  <si>
    <t>벽체용</t>
  </si>
  <si>
    <t>슬래브 및 기초용</t>
  </si>
  <si>
    <t>콘크리트 양생</t>
  </si>
  <si>
    <t>철근가공조립</t>
  </si>
  <si>
    <t>매우복잡</t>
  </si>
  <si>
    <t>SOLE PLATE</t>
  </si>
  <si>
    <t>PC,PHC말뚝(S.I.P)</t>
  </si>
  <si>
    <t>D=500,T=80</t>
  </si>
  <si>
    <t>정재하시험</t>
  </si>
  <si>
    <t>동재하시험</t>
  </si>
  <si>
    <t>자재비(직항)</t>
  </si>
  <si>
    <t>천공비(토사)</t>
  </si>
  <si>
    <t>천공비(연암)</t>
  </si>
  <si>
    <t>시멘트밀크량(토사)</t>
  </si>
  <si>
    <t>시멘트밀크량(연암)</t>
  </si>
  <si>
    <t>두부보강</t>
  </si>
  <si>
    <t>P2 교각 일반수량 집계표</t>
  </si>
  <si>
    <t>공종</t>
  </si>
  <si>
    <t>단위</t>
  </si>
  <si>
    <t>본체</t>
  </si>
  <si>
    <t>계</t>
  </si>
  <si>
    <t>{11.400 x 4단} x 2</t>
  </si>
  <si>
    <t>{3.700 x 4단} x 2</t>
  </si>
  <si>
    <t>고정단(H=166)</t>
  </si>
  <si>
    <t>18.387</t>
  </si>
  <si>
    <t>- 토사층  (7.221 - 0.2) x 16EA</t>
  </si>
  <si>
    <t>- 연암층  0.779 x 16EA</t>
  </si>
  <si>
    <t>- 토사층  (π x (0.5 + 0.2)²/ 4) x 7.221 x 16EA</t>
  </si>
  <si>
    <t>- 연암층  (π x (0.5 + 0.2)²/ 4) x 0.779 x 16EA</t>
  </si>
  <si>
    <t>P1 교각 일반수량 집계표</t>
  </si>
  <si>
    <t>청남 교각 총괄 일반수량 집계표</t>
  </si>
  <si>
    <t>P1</t>
  </si>
  <si>
    <t>P2</t>
  </si>
  <si>
    <t>1. 보호블럭</t>
  </si>
  <si>
    <t>* L = 5.818</t>
  </si>
  <si>
    <t>(전면)</t>
  </si>
  <si>
    <t>3. 콘크리트</t>
  </si>
  <si>
    <t>(25-21-15)</t>
  </si>
  <si>
    <t>보호블럭</t>
  </si>
  <si>
    <t>25-21-15</t>
  </si>
  <si>
    <t>A2 보호블럭 집계표</t>
  </si>
  <si>
    <t>(25-24-15)</t>
  </si>
  <si>
    <t>(종점 접속슬래브(좌))</t>
  </si>
  <si>
    <t>5. DOWEL BAR</t>
  </si>
  <si>
    <t>(D25, L=600mm, CTC=400mm)</t>
  </si>
  <si>
    <t>(간단)</t>
  </si>
  <si>
    <t>24 NR</t>
  </si>
  <si>
    <t>NR</t>
  </si>
  <si>
    <t>6. 스페이셔</t>
  </si>
  <si>
    <t>7. 콘크리트 양생</t>
  </si>
  <si>
    <t>의 거푸집(버림콘크리트제외) 수량과 동일</t>
  </si>
  <si>
    <t>8. 철근가공조립</t>
  </si>
  <si>
    <t>0.201</t>
  </si>
  <si>
    <t>(보통)</t>
  </si>
  <si>
    <t>5.571</t>
  </si>
  <si>
    <t>9. 스티로폼</t>
  </si>
  <si>
    <t>(T=5MM)</t>
  </si>
  <si>
    <t>(9.396 + 0.420 + 0.420) x 0.500</t>
  </si>
  <si>
    <t>25-24-15</t>
  </si>
  <si>
    <t>DOWEL BAR</t>
  </si>
  <si>
    <t>D25, L=600mm, CTC=400mm</t>
  </si>
  <si>
    <t>간단</t>
  </si>
  <si>
    <t>보통</t>
  </si>
  <si>
    <t>스티로폼</t>
  </si>
  <si>
    <t>T=5MM</t>
  </si>
  <si>
    <t>A2 접속슬래브 일반수량 집계표</t>
  </si>
  <si>
    <t>(좌)</t>
  </si>
  <si>
    <t>(우)</t>
  </si>
  <si>
    <t>⑦</t>
  </si>
  <si>
    <t>⑧</t>
  </si>
  <si>
    <t>⑨</t>
  </si>
  <si>
    <t>⑩</t>
  </si>
  <si>
    <t>(0.880 + 0.300 + 0.300 + 0.424 + 4.370 + 2.750) x 0.045 (헌치부 수량(벽체))</t>
  </si>
  <si>
    <t>3.200 x 0.045 (헌치부 수량(기초상면))</t>
  </si>
  <si>
    <t>2. 거푸집</t>
  </si>
  <si>
    <t>(0.880 + 0.300 + 0.300 + 0.424 + 4.370 + 2.750) x 0.424 (헌치부 수량(벽체))</t>
  </si>
  <si>
    <t>2.900 x 0.424 (헌치부 수량(기초상면))</t>
  </si>
  <si>
    <t>(무늬 거푸집)</t>
  </si>
  <si>
    <t>4. 동바리</t>
  </si>
  <si>
    <t>5. 비계</t>
  </si>
  <si>
    <t>(배면)</t>
  </si>
  <si>
    <t>6. 비계다리</t>
  </si>
  <si>
    <t>4.800 x 5단 (배면)</t>
  </si>
  <si>
    <t>3.400 x 5단 (배면)</t>
  </si>
  <si>
    <t>7. 스페이셔</t>
  </si>
  <si>
    <t>①,②,③,④,⑤,⑥,⑦,⑧,⑨,⑩의 거푸집 수량과 동일</t>
  </si>
  <si>
    <t>8. 콘크리트 양생</t>
  </si>
  <si>
    <t>9. ASP 방수</t>
  </si>
  <si>
    <t>(ASP 방수)</t>
  </si>
  <si>
    <t>(배면방수)</t>
  </si>
  <si>
    <t>①,②,③,④,⑤,⑥,⑦,⑧,⑨,⑩의 거푸집(배면) 수량과 동일</t>
  </si>
  <si>
    <t>8.000 x 5단 (배면)</t>
  </si>
  <si>
    <t>6.600 x 5단 (배면)</t>
  </si>
  <si>
    <t>무늬 거푸집</t>
  </si>
  <si>
    <t>ASP 방수</t>
  </si>
  <si>
    <t>배면방수</t>
  </si>
  <si>
    <t>A2 날개벽 일반수량 집계표</t>
  </si>
  <si>
    <t>(단차)</t>
  </si>
  <si>
    <t>6. 동바리</t>
  </si>
  <si>
    <t>7. 비계</t>
  </si>
  <si>
    <t>(측면)</t>
  </si>
  <si>
    <t>8. 비계다리</t>
  </si>
  <si>
    <t>8.800 x 5단 (배면)</t>
  </si>
  <si>
    <t>12.200 x 3단 (전면)</t>
  </si>
  <si>
    <t>{1.750 x 3단} x 2 (측면)</t>
  </si>
  <si>
    <t>9. 교량받침</t>
  </si>
  <si>
    <t>10. 무수축몰탈</t>
  </si>
  <si>
    <t>11. 스페이셔</t>
  </si>
  <si>
    <t>①,②,③,④,⑤,⑥의 거푸집 수량과 동일(교좌면 수량 제외)</t>
  </si>
  <si>
    <t>12. 콘크리트 양생</t>
  </si>
  <si>
    <t>②,③,④,⑤,⑥의 거푸집 수량과 동일(기초,버림콘크리트,MASS콘크리트,교좌면 수량제외)</t>
  </si>
  <si>
    <t>13. ASP 방수</t>
  </si>
  <si>
    <t>(복잡)</t>
  </si>
  <si>
    <t>26.171</t>
  </si>
  <si>
    <t>복잡</t>
  </si>
  <si>
    <t>A2 본체 일반수량 집계표</t>
  </si>
  <si>
    <t>A2 교대 일반수량 집계표</t>
  </si>
  <si>
    <t>날개벽</t>
  </si>
  <si>
    <t>접속슬래브</t>
  </si>
  <si>
    <t>완충슬래브</t>
  </si>
  <si>
    <t>* L = 1.622 + 1.000 + 9.935 = 12.558</t>
  </si>
  <si>
    <t>A1 보호블럭 집계표</t>
  </si>
  <si>
    <t>(시점 접속슬래브(좌))</t>
  </si>
  <si>
    <t>3.004</t>
  </si>
  <si>
    <t>(9.396 + 0.420 + 0.420) x 0.450</t>
  </si>
  <si>
    <t>A1 접속슬래브 일반수량 집계표</t>
  </si>
  <si>
    <t>(0.880 + 0.300 + 1.375 + 1.273 + 2.745) x 0.045 (헌치부 수량(벽체))</t>
  </si>
  <si>
    <t>1.800 x 0.045 (헌치부 수량(기초상면))</t>
  </si>
  <si>
    <t>(0.880 + 0.300 + 1.375 + 1.273 + 2.745) x 0.424 (헌치부 수량(벽체))</t>
  </si>
  <si>
    <t>1.500 x 0.424 (헌치부 수량(기초상면))</t>
  </si>
  <si>
    <t>5.500 x 3단 (배면)</t>
  </si>
  <si>
    <t>4.100 x 3단 (배면)</t>
  </si>
  <si>
    <t>①,②,③,④,⑤,⑥,⑦의 거푸집 수량과 동일</t>
  </si>
  <si>
    <t>①,②,③,④,⑤,⑥,⑦의 거푸집(배면) 수량과 동일</t>
  </si>
  <si>
    <t>A1 날개벽 일반수량 집계표</t>
  </si>
  <si>
    <t>8.800 x 3단 (배면)</t>
  </si>
  <si>
    <t>12.200 x 1단 (전면)</t>
  </si>
  <si>
    <t>{1.750 x 1단} x 2 (측면)</t>
  </si>
  <si>
    <t>12.258</t>
  </si>
  <si>
    <t>16. 강관말뚝(S.I.P)</t>
  </si>
  <si>
    <t>(D=508,T=9)</t>
  </si>
  <si>
    <t>- 토사층  (5.953 - 0.2) x 16EA</t>
  </si>
  <si>
    <t>- 연암층  1.047 x 16EA</t>
  </si>
  <si>
    <t>- 토사층  (π x (0.508 + 0.2)²/ 4) x 5.953 x 16EA</t>
  </si>
  <si>
    <t>- 연암층  (π x (0.508 + 0.2)²/ 4) x 1.047 x 16EA</t>
  </si>
  <si>
    <t>강관말뚝(S.I.P)</t>
  </si>
  <si>
    <t>D=508,T=9</t>
  </si>
  <si>
    <t>A1 본체 일반수량 집계표</t>
  </si>
  <si>
    <t>A1 교대 일반수량 집계표</t>
  </si>
  <si>
    <t>청남 교대 총괄 일반수량 집계표</t>
  </si>
  <si>
    <t>A1</t>
  </si>
  <si>
    <t>A2</t>
  </si>
  <si>
    <t>청남 일반수량 총괄집계표</t>
  </si>
  <si>
    <t>교대</t>
  </si>
  <si>
    <t>교각</t>
  </si>
  <si>
    <t>청남2교 일반수량 총괄집계표</t>
  </si>
  <si>
    <t>선형방향</t>
  </si>
  <si>
    <t>선형반대방향</t>
  </si>
  <si>
    <t>해당 부재의 면적 / 폭입니다.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</si>
</sst>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0"/>
    <numFmt numFmtId="177" formatCode="0.0"/>
  </numFmts>
  <fonts count="9">
    <font>
      <sz val="11"/>
      <color theme="1"/>
      <name val="돋움"/>
      <family val="2"/>
      <charset val="129"/>
    </font>
    <font>
      <b/>
      <sz val="12"/>
      <color indexed="8"/>
      <name val="돋움체"/>
      <family val="3"/>
      <charset val="129"/>
    </font>
    <font>
      <sz val="10"/>
      <color indexed="8"/>
      <name val="돋움체"/>
      <family val="3"/>
      <charset val="129"/>
    </font>
    <font>
      <sz val="9"/>
      <color indexed="8"/>
      <name val="돋움체"/>
      <family val="3"/>
      <charset val="129"/>
    </font>
    <font>
      <b/>
      <sz val="9"/>
      <color indexed="8"/>
      <name val="돋움체"/>
      <family val="3"/>
      <charset val="129"/>
    </font>
    <font>
      <b/>
      <sz val="10"/>
      <color indexed="8"/>
      <name val="돋움체"/>
      <family val="3"/>
      <charset val="129"/>
    </font>
    <font>
      <sz val="8"/>
      <name val="돋움"/>
      <family val="2"/>
      <charset val="129"/>
    </font>
    <font>
      <sz val="9"/>
      <color indexed="39"/>
      <name val="돋움체"/>
      <family val="3"/>
      <charset val="129"/>
    </font>
    <font>
      <sz val="11"/>
      <color rgb="FFFF0000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 style="double">
        <color indexed="8"/>
      </bottom>
      <diagonal/>
    </border>
    <border>
      <left style="hair">
        <color indexed="64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hair">
        <color indexed="64"/>
      </right>
      <top style="hair">
        <color indexed="64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8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medium">
        <color indexed="8"/>
      </bottom>
      <diagonal/>
    </border>
    <border>
      <left style="medium">
        <color indexed="8"/>
      </left>
      <right style="hair">
        <color indexed="64"/>
      </right>
      <top style="double">
        <color indexed="8"/>
      </top>
      <bottom/>
      <diagonal/>
    </border>
    <border>
      <left style="medium">
        <color indexed="8"/>
      </left>
      <right style="hair">
        <color indexed="64"/>
      </right>
      <top/>
      <bottom style="hair">
        <color indexed="64"/>
      </bottom>
      <diagonal/>
    </border>
    <border>
      <left style="medium">
        <color indexed="8"/>
      </left>
      <right style="hair">
        <color indexed="64"/>
      </right>
      <top style="hair">
        <color indexed="64"/>
      </top>
      <bottom/>
      <diagonal/>
    </border>
    <border>
      <left style="medium">
        <color indexed="8"/>
      </left>
      <right style="hair">
        <color indexed="64"/>
      </right>
      <top/>
      <bottom/>
      <diagonal/>
    </border>
    <border>
      <left style="medium">
        <color indexed="8"/>
      </left>
      <right style="hair">
        <color indexed="64"/>
      </right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double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8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hair">
        <color indexed="64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hair">
        <color indexed="64"/>
      </bottom>
      <diagonal/>
    </border>
    <border>
      <left/>
      <right/>
      <top style="double">
        <color indexed="8"/>
      </top>
      <bottom style="hair">
        <color indexed="64"/>
      </bottom>
      <diagonal/>
    </border>
    <border>
      <left/>
      <right style="hair">
        <color indexed="64"/>
      </right>
      <top style="double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8"/>
      </bottom>
      <diagonal/>
    </border>
    <border>
      <left/>
      <right style="hair">
        <color indexed="64"/>
      </right>
      <top style="hair">
        <color indexed="64"/>
      </top>
      <bottom style="medium">
        <color indexed="8"/>
      </bottom>
      <diagonal/>
    </border>
    <border>
      <left style="medium">
        <color indexed="8"/>
      </left>
      <right/>
      <top style="hair">
        <color indexed="64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176" fontId="3" fillId="0" borderId="0" xfId="0" quotePrefix="1" applyNumberFormat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" xfId="0" quotePrefix="1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176" fontId="3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76" fontId="3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Program%20Files\&#54620;&#44600;&#50500;&#51060;&#54000;\AAbutPier2007\\_tmpw31.wmf" TargetMode="External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file:///C:\Program%20Files\&#54620;&#44600;&#50500;&#51060;&#54000;\AAbutPier2007\\_tmpw28.wmf" TargetMode="External"/><Relationship Id="rId1" Type="http://schemas.openxmlformats.org/officeDocument/2006/relationships/image" Target="../media/image1.wmf"/><Relationship Id="rId6" Type="http://schemas.openxmlformats.org/officeDocument/2006/relationships/image" Target="file:///C:\Program%20Files\&#54620;&#44600;&#50500;&#51060;&#54000;\AAbutPier2007\\_tmpw30.wmf" TargetMode="External"/><Relationship Id="rId5" Type="http://schemas.openxmlformats.org/officeDocument/2006/relationships/image" Target="../media/image3.wmf"/><Relationship Id="rId4" Type="http://schemas.openxmlformats.org/officeDocument/2006/relationships/image" Target="file:///C:\Program%20Files\&#54620;&#44600;&#50500;&#51060;&#54000;\AAbutPier2007\\_tmpw29.wmf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%20Files\&#54620;&#44600;&#50500;&#51060;&#54000;\AAbutPier2007\\_tmpw8.wmf" TargetMode="External"/><Relationship Id="rId1" Type="http://schemas.openxmlformats.org/officeDocument/2006/relationships/image" Target="../media/image24.w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file:///C:\Program%20Files\&#54620;&#44600;&#50500;&#51060;&#54000;\AAbutPier2007\\_tmpw7.wmf" TargetMode="External"/><Relationship Id="rId3" Type="http://schemas.openxmlformats.org/officeDocument/2006/relationships/image" Target="../media/image26.wmf"/><Relationship Id="rId7" Type="http://schemas.openxmlformats.org/officeDocument/2006/relationships/image" Target="../media/image28.wmf"/><Relationship Id="rId2" Type="http://schemas.openxmlformats.org/officeDocument/2006/relationships/image" Target="file:///C:\Program%20Files\&#54620;&#44600;&#50500;&#51060;&#54000;\AAbutPier2007\\_tmpw4.wmf" TargetMode="External"/><Relationship Id="rId1" Type="http://schemas.openxmlformats.org/officeDocument/2006/relationships/image" Target="../media/image25.wmf"/><Relationship Id="rId6" Type="http://schemas.openxmlformats.org/officeDocument/2006/relationships/image" Target="file:///C:\Program%20Files\&#54620;&#44600;&#50500;&#51060;&#54000;\AAbutPier2007\\_tmpw6.wmf" TargetMode="External"/><Relationship Id="rId5" Type="http://schemas.openxmlformats.org/officeDocument/2006/relationships/image" Target="../media/image27.wmf"/><Relationship Id="rId4" Type="http://schemas.openxmlformats.org/officeDocument/2006/relationships/image" Target="file:///C:\Program%20Files\&#54620;&#44600;&#50500;&#51060;&#54000;\AAbutPier2007\\_tmpw5.wmf" TargetMode="External"/><Relationship Id="rId9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file:///C:\Program%20Files\&#54620;&#44600;&#50500;&#51060;&#54000;\AAbutPier2007\\_tmpw3.wmf" TargetMode="External"/><Relationship Id="rId3" Type="http://schemas.openxmlformats.org/officeDocument/2006/relationships/image" Target="../media/image31.wmf"/><Relationship Id="rId7" Type="http://schemas.openxmlformats.org/officeDocument/2006/relationships/image" Target="../media/image33.wmf"/><Relationship Id="rId2" Type="http://schemas.openxmlformats.org/officeDocument/2006/relationships/image" Target="file:///C:\Program%20Files\&#54620;&#44600;&#50500;&#51060;&#54000;\AAbutPier2007\\_tmpw0.wmf" TargetMode="External"/><Relationship Id="rId1" Type="http://schemas.openxmlformats.org/officeDocument/2006/relationships/image" Target="../media/image30.wmf"/><Relationship Id="rId6" Type="http://schemas.openxmlformats.org/officeDocument/2006/relationships/image" Target="file:///C:\Program%20Files\&#54620;&#44600;&#50500;&#51060;&#54000;\AAbutPier2007\\_tmpw2.wmf" TargetMode="External"/><Relationship Id="rId5" Type="http://schemas.openxmlformats.org/officeDocument/2006/relationships/image" Target="../media/image32.wmf"/><Relationship Id="rId4" Type="http://schemas.openxmlformats.org/officeDocument/2006/relationships/image" Target="file:///C:\Program%20Files\&#54620;&#44600;&#50500;&#51060;&#54000;\AAbutPier2007\\_tmpw1.wmf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file:///C:\Program%20Files\&#54620;&#44600;&#50500;&#51060;&#54000;\AAbutPier2007\\_tmpw25.wmf" TargetMode="External"/><Relationship Id="rId1" Type="http://schemas.openxmlformats.org/officeDocument/2006/relationships/image" Target="../media/image5.wmf"/><Relationship Id="rId6" Type="http://schemas.openxmlformats.org/officeDocument/2006/relationships/image" Target="file:///C:\Program%20Files\&#54620;&#44600;&#50500;&#51060;&#54000;\AAbutPier2007\\_tmpw27.wmf" TargetMode="External"/><Relationship Id="rId5" Type="http://schemas.openxmlformats.org/officeDocument/2006/relationships/image" Target="../media/image7.wmf"/><Relationship Id="rId4" Type="http://schemas.openxmlformats.org/officeDocument/2006/relationships/image" Target="file:///C:\Program%20Files\&#54620;&#44600;&#50500;&#51060;&#54000;\AAbutPier2007\\_tmpw26.wmf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wmf"/><Relationship Id="rId2" Type="http://schemas.openxmlformats.org/officeDocument/2006/relationships/image" Target="file:///C:\Program%20Files\&#54620;&#44600;&#50500;&#51060;&#54000;\AAbutPier2007\\_tmpw22.wmf" TargetMode="External"/><Relationship Id="rId1" Type="http://schemas.openxmlformats.org/officeDocument/2006/relationships/image" Target="../media/image8.wmf"/><Relationship Id="rId6" Type="http://schemas.openxmlformats.org/officeDocument/2006/relationships/image" Target="file:///C:\Program%20Files\&#54620;&#44600;&#50500;&#51060;&#54000;\AAbutPier2007\\_tmpw24.wmf" TargetMode="External"/><Relationship Id="rId5" Type="http://schemas.openxmlformats.org/officeDocument/2006/relationships/image" Target="../media/image10.wmf"/><Relationship Id="rId4" Type="http://schemas.openxmlformats.org/officeDocument/2006/relationships/image" Target="file:///C:\Program%20Files\&#54620;&#44600;&#50500;&#51060;&#54000;\AAbutPier2007\\_tmpw23.wmf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%20Files\&#54620;&#44600;&#50500;&#51060;&#54000;\AAbutPier2007\\_tmpw21.wmf" TargetMode="External"/><Relationship Id="rId1" Type="http://schemas.openxmlformats.org/officeDocument/2006/relationships/image" Target="../media/image1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%20Files\&#54620;&#44600;&#50500;&#51060;&#54000;\AAbutPier2007\\_tmpw20.wmf" TargetMode="External"/><Relationship Id="rId1" Type="http://schemas.openxmlformats.org/officeDocument/2006/relationships/image" Target="../media/image12.w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file:///C:\Program%20Files\&#54620;&#44600;&#50500;&#51060;&#54000;\AAbutPier2007\\_tmpw19.wmf" TargetMode="External"/><Relationship Id="rId3" Type="http://schemas.openxmlformats.org/officeDocument/2006/relationships/image" Target="../media/image14.wmf"/><Relationship Id="rId7" Type="http://schemas.openxmlformats.org/officeDocument/2006/relationships/image" Target="../media/image16.wmf"/><Relationship Id="rId2" Type="http://schemas.openxmlformats.org/officeDocument/2006/relationships/image" Target="file:///C:\Program%20Files\&#54620;&#44600;&#50500;&#51060;&#54000;\AAbutPier2007\\_tmpw16.wmf" TargetMode="External"/><Relationship Id="rId1" Type="http://schemas.openxmlformats.org/officeDocument/2006/relationships/image" Target="../media/image13.wmf"/><Relationship Id="rId6" Type="http://schemas.openxmlformats.org/officeDocument/2006/relationships/image" Target="file:///C:\Program%20Files\&#54620;&#44600;&#50500;&#51060;&#54000;\AAbutPier2007\\_tmpw18.wmf" TargetMode="External"/><Relationship Id="rId5" Type="http://schemas.openxmlformats.org/officeDocument/2006/relationships/image" Target="../media/image15.wmf"/><Relationship Id="rId4" Type="http://schemas.openxmlformats.org/officeDocument/2006/relationships/image" Target="file:///C:\Program%20Files\&#54620;&#44600;&#50500;&#51060;&#54000;\AAbutPier2007\\_tmpw17.wmf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wmf"/><Relationship Id="rId2" Type="http://schemas.openxmlformats.org/officeDocument/2006/relationships/image" Target="file:///C:\Program%20Files\&#54620;&#44600;&#50500;&#51060;&#54000;\AAbutPier2007\\_tmpw13.wmf" TargetMode="External"/><Relationship Id="rId1" Type="http://schemas.openxmlformats.org/officeDocument/2006/relationships/image" Target="../media/image17.wmf"/><Relationship Id="rId6" Type="http://schemas.openxmlformats.org/officeDocument/2006/relationships/image" Target="file:///C:\Program%20Files\&#54620;&#44600;&#50500;&#51060;&#54000;\AAbutPier2007\\_tmpw15.wmf" TargetMode="External"/><Relationship Id="rId5" Type="http://schemas.openxmlformats.org/officeDocument/2006/relationships/image" Target="../media/image19.wmf"/><Relationship Id="rId4" Type="http://schemas.openxmlformats.org/officeDocument/2006/relationships/image" Target="file:///C:\Program%20Files\&#54620;&#44600;&#50500;&#51060;&#54000;\AAbutPier2007\\_tmpw14.wmf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wmf"/><Relationship Id="rId2" Type="http://schemas.openxmlformats.org/officeDocument/2006/relationships/image" Target="file:///C:\Program%20Files\&#54620;&#44600;&#50500;&#51060;&#54000;\AAbutPier2007\\_tmpw10.wmf" TargetMode="External"/><Relationship Id="rId1" Type="http://schemas.openxmlformats.org/officeDocument/2006/relationships/image" Target="../media/image20.wmf"/><Relationship Id="rId6" Type="http://schemas.openxmlformats.org/officeDocument/2006/relationships/image" Target="file:///C:\Program%20Files\&#54620;&#44600;&#50500;&#51060;&#54000;\AAbutPier2007\\_tmpw12.wmf" TargetMode="External"/><Relationship Id="rId5" Type="http://schemas.openxmlformats.org/officeDocument/2006/relationships/image" Target="../media/image22.wmf"/><Relationship Id="rId4" Type="http://schemas.openxmlformats.org/officeDocument/2006/relationships/image" Target="file:///C:\Program%20Files\&#54620;&#44600;&#50500;&#51060;&#54000;\AAbutPier2007\\_tmpw11.wmf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%20Files\&#54620;&#44600;&#50500;&#51060;&#54000;\AAbutPier2007\\_tmpw9.wmf" TargetMode="External"/><Relationship Id="rId1" Type="http://schemas.openxmlformats.org/officeDocument/2006/relationships/image" Target="../media/image2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104</xdr:row>
      <xdr:rowOff>0</xdr:rowOff>
    </xdr:from>
    <xdr:to>
      <xdr:col>9</xdr:col>
      <xdr:colOff>104428</xdr:colOff>
      <xdr:row>121</xdr:row>
      <xdr:rowOff>33238</xdr:rowOff>
    </xdr:to>
    <xdr:pic>
      <xdr:nvPicPr>
        <xdr:cNvPr id="2" name="_tmpw28.wmf" descr="C:\Program Files\한길아이티\AAbutPier2007\\_tmpw28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27000" y="20193000"/>
          <a:ext cx="2120553" cy="3271738"/>
        </a:xfrm>
        <a:prstGeom prst="rect">
          <a:avLst/>
        </a:prstGeom>
      </xdr:spPr>
    </xdr:pic>
    <xdr:clientData/>
  </xdr:twoCellAnchor>
  <xdr:twoCellAnchor editAs="oneCell">
    <xdr:from>
      <xdr:col>15</xdr:col>
      <xdr:colOff>229306</xdr:colOff>
      <xdr:row>104</xdr:row>
      <xdr:rowOff>0</xdr:rowOff>
    </xdr:from>
    <xdr:to>
      <xdr:col>27</xdr:col>
      <xdr:colOff>238124</xdr:colOff>
      <xdr:row>130</xdr:row>
      <xdr:rowOff>154281</xdr:rowOff>
    </xdr:to>
    <xdr:pic>
      <xdr:nvPicPr>
        <xdr:cNvPr id="3" name="_tmpw29.wmf" descr="C:\Program Files\한길아이티\AAbutPier2007\\_tmpw29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3801181" y="20193000"/>
          <a:ext cx="2866318" cy="5107281"/>
        </a:xfrm>
        <a:prstGeom prst="rect">
          <a:avLst/>
        </a:prstGeom>
      </xdr:spPr>
    </xdr:pic>
    <xdr:clientData/>
  </xdr:twoCellAnchor>
  <xdr:twoCellAnchor editAs="oneCell">
    <xdr:from>
      <xdr:col>9</xdr:col>
      <xdr:colOff>26214</xdr:colOff>
      <xdr:row>4</xdr:row>
      <xdr:rowOff>0</xdr:rowOff>
    </xdr:from>
    <xdr:to>
      <xdr:col>18</xdr:col>
      <xdr:colOff>211910</xdr:colOff>
      <xdr:row>27</xdr:row>
      <xdr:rowOff>42257</xdr:rowOff>
    </xdr:to>
    <xdr:pic>
      <xdr:nvPicPr>
        <xdr:cNvPr id="4" name="_tmpw30.wmf" descr="C:\Program Files\한길아이티\AAbutPier2007\\_tmpw30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2169339" y="1143000"/>
          <a:ext cx="2328821" cy="4423757"/>
        </a:xfrm>
        <a:prstGeom prst="rect">
          <a:avLst/>
        </a:prstGeom>
      </xdr:spPr>
    </xdr:pic>
    <xdr:clientData/>
  </xdr:twoCellAnchor>
  <xdr:twoCellAnchor editAs="oneCell">
    <xdr:from>
      <xdr:col>4</xdr:col>
      <xdr:colOff>25761</xdr:colOff>
      <xdr:row>31</xdr:row>
      <xdr:rowOff>0</xdr:rowOff>
    </xdr:from>
    <xdr:to>
      <xdr:col>23</xdr:col>
      <xdr:colOff>212362</xdr:colOff>
      <xdr:row>41</xdr:row>
      <xdr:rowOff>2364</xdr:rowOff>
    </xdr:to>
    <xdr:pic>
      <xdr:nvPicPr>
        <xdr:cNvPr id="5" name="_tmpw31.wmf" descr="C:\Program Files\한길아이티\AAbutPier2007\\_tmpw31.wmf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978261" y="6286500"/>
          <a:ext cx="4710976" cy="190736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26</xdr:col>
      <xdr:colOff>0</xdr:colOff>
      <xdr:row>42</xdr:row>
      <xdr:rowOff>0</xdr:rowOff>
    </xdr:to>
    <xdr:pic>
      <xdr:nvPicPr>
        <xdr:cNvPr id="2" name="_tmpw8.wmf" descr="C:\Program Files\한길아이티\AAbutPier2007\\_tmpw8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476250" y="762000"/>
          <a:ext cx="5715000" cy="762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235144</xdr:colOff>
      <xdr:row>98</xdr:row>
      <xdr:rowOff>0</xdr:rowOff>
    </xdr:from>
    <xdr:to>
      <xdr:col>20</xdr:col>
      <xdr:colOff>2979</xdr:colOff>
      <xdr:row>114</xdr:row>
      <xdr:rowOff>93116</xdr:rowOff>
    </xdr:to>
    <xdr:pic>
      <xdr:nvPicPr>
        <xdr:cNvPr id="2" name="_tmpw4.wmf" descr="C:\Program Files\한길아이티\AAbutPier2007\\_tmpw4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02019" y="19050000"/>
          <a:ext cx="2863460" cy="3141116"/>
        </a:xfrm>
        <a:prstGeom prst="rect">
          <a:avLst/>
        </a:prstGeom>
      </xdr:spPr>
    </xdr:pic>
    <xdr:clientData/>
  </xdr:twoCellAnchor>
  <xdr:twoCellAnchor editAs="oneCell">
    <xdr:from>
      <xdr:col>8</xdr:col>
      <xdr:colOff>114870</xdr:colOff>
      <xdr:row>133</xdr:row>
      <xdr:rowOff>0</xdr:rowOff>
    </xdr:from>
    <xdr:to>
      <xdr:col>19</xdr:col>
      <xdr:colOff>123254</xdr:colOff>
      <xdr:row>143</xdr:row>
      <xdr:rowOff>11566</xdr:rowOff>
    </xdr:to>
    <xdr:pic>
      <xdr:nvPicPr>
        <xdr:cNvPr id="3" name="_tmpw5.wmf" descr="C:\Program Files\한길아이티\AAbutPier2007\\_tmpw5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2019870" y="25717500"/>
          <a:ext cx="2627759" cy="1916566"/>
        </a:xfrm>
        <a:prstGeom prst="rect">
          <a:avLst/>
        </a:prstGeom>
      </xdr:spPr>
    </xdr:pic>
    <xdr:clientData/>
  </xdr:twoCellAnchor>
  <xdr:twoCellAnchor editAs="oneCell">
    <xdr:from>
      <xdr:col>1</xdr:col>
      <xdr:colOff>59220</xdr:colOff>
      <xdr:row>4</xdr:row>
      <xdr:rowOff>0</xdr:rowOff>
    </xdr:from>
    <xdr:to>
      <xdr:col>26</xdr:col>
      <xdr:colOff>178903</xdr:colOff>
      <xdr:row>31</xdr:row>
      <xdr:rowOff>128991</xdr:rowOff>
    </xdr:to>
    <xdr:pic>
      <xdr:nvPicPr>
        <xdr:cNvPr id="4" name="_tmpw6.wmf" descr="C:\Program Files\한길아이티\AAbutPier2007\\_tmpw6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297345" y="1143000"/>
          <a:ext cx="6072808" cy="5272491"/>
        </a:xfrm>
        <a:prstGeom prst="rect">
          <a:avLst/>
        </a:prstGeom>
      </xdr:spPr>
    </xdr:pic>
    <xdr:clientData/>
  </xdr:twoCellAnchor>
  <xdr:twoCellAnchor editAs="oneCell">
    <xdr:from>
      <xdr:col>2</xdr:col>
      <xdr:colOff>90822</xdr:colOff>
      <xdr:row>33</xdr:row>
      <xdr:rowOff>0</xdr:rowOff>
    </xdr:from>
    <xdr:to>
      <xdr:col>25</xdr:col>
      <xdr:colOff>147301</xdr:colOff>
      <xdr:row>47</xdr:row>
      <xdr:rowOff>88937</xdr:rowOff>
    </xdr:to>
    <xdr:pic>
      <xdr:nvPicPr>
        <xdr:cNvPr id="5" name="_tmpw7.wmf" descr="C:\Program Files\한길아이티\AAbutPier2007\\_tmpw7.wmf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567072" y="6667500"/>
          <a:ext cx="5533354" cy="2755937"/>
        </a:xfrm>
        <a:prstGeom prst="rect">
          <a:avLst/>
        </a:prstGeom>
      </xdr:spPr>
    </xdr:pic>
    <xdr:clientData/>
  </xdr:twoCellAnchor>
  <xdr:twoCellAnchor editAs="oneCell">
    <xdr:from>
      <xdr:col>28</xdr:col>
      <xdr:colOff>171450</xdr:colOff>
      <xdr:row>1</xdr:row>
      <xdr:rowOff>0</xdr:rowOff>
    </xdr:from>
    <xdr:to>
      <xdr:col>42</xdr:col>
      <xdr:colOff>38100</xdr:colOff>
      <xdr:row>30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838950" y="381000"/>
          <a:ext cx="10534650" cy="581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235144</xdr:colOff>
      <xdr:row>98</xdr:row>
      <xdr:rowOff>0</xdr:rowOff>
    </xdr:from>
    <xdr:to>
      <xdr:col>20</xdr:col>
      <xdr:colOff>2979</xdr:colOff>
      <xdr:row>114</xdr:row>
      <xdr:rowOff>186183</xdr:rowOff>
    </xdr:to>
    <xdr:pic>
      <xdr:nvPicPr>
        <xdr:cNvPr id="2" name="_tmpw0.wmf" descr="C:\Program Files\한길아이티\AAbutPier2007\\_tmpw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02019" y="19050000"/>
          <a:ext cx="2863460" cy="3234183"/>
        </a:xfrm>
        <a:prstGeom prst="rect">
          <a:avLst/>
        </a:prstGeom>
      </xdr:spPr>
    </xdr:pic>
    <xdr:clientData/>
  </xdr:twoCellAnchor>
  <xdr:twoCellAnchor editAs="oneCell">
    <xdr:from>
      <xdr:col>8</xdr:col>
      <xdr:colOff>114870</xdr:colOff>
      <xdr:row>133</xdr:row>
      <xdr:rowOff>0</xdr:rowOff>
    </xdr:from>
    <xdr:to>
      <xdr:col>19</xdr:col>
      <xdr:colOff>123254</xdr:colOff>
      <xdr:row>143</xdr:row>
      <xdr:rowOff>87003</xdr:rowOff>
    </xdr:to>
    <xdr:pic>
      <xdr:nvPicPr>
        <xdr:cNvPr id="3" name="_tmpw1.wmf" descr="C:\Program Files\한길아이티\AAbutPier2007\\_tmpw1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2019870" y="25717500"/>
          <a:ext cx="2627759" cy="1992003"/>
        </a:xfrm>
        <a:prstGeom prst="rect">
          <a:avLst/>
        </a:prstGeom>
      </xdr:spPr>
    </xdr:pic>
    <xdr:clientData/>
  </xdr:twoCellAnchor>
  <xdr:twoCellAnchor editAs="oneCell">
    <xdr:from>
      <xdr:col>1</xdr:col>
      <xdr:colOff>126291</xdr:colOff>
      <xdr:row>4</xdr:row>
      <xdr:rowOff>0</xdr:rowOff>
    </xdr:from>
    <xdr:to>
      <xdr:col>26</xdr:col>
      <xdr:colOff>111832</xdr:colOff>
      <xdr:row>31</xdr:row>
      <xdr:rowOff>134426</xdr:rowOff>
    </xdr:to>
    <xdr:pic>
      <xdr:nvPicPr>
        <xdr:cNvPr id="4" name="_tmpw2.wmf" descr="C:\Program Files\한길아이티\AAbutPier2007\\_tmpw2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364416" y="1143000"/>
          <a:ext cx="5938666" cy="5277926"/>
        </a:xfrm>
        <a:prstGeom prst="rect">
          <a:avLst/>
        </a:prstGeom>
      </xdr:spPr>
    </xdr:pic>
    <xdr:clientData/>
  </xdr:twoCellAnchor>
  <xdr:twoCellAnchor editAs="oneCell">
    <xdr:from>
      <xdr:col>2</xdr:col>
      <xdr:colOff>169729</xdr:colOff>
      <xdr:row>33</xdr:row>
      <xdr:rowOff>0</xdr:rowOff>
    </xdr:from>
    <xdr:to>
      <xdr:col>25</xdr:col>
      <xdr:colOff>68394</xdr:colOff>
      <xdr:row>47</xdr:row>
      <xdr:rowOff>32387</xdr:rowOff>
    </xdr:to>
    <xdr:pic>
      <xdr:nvPicPr>
        <xdr:cNvPr id="5" name="_tmpw3.wmf" descr="C:\Program Files\한길아이티\AAbutPier2007\\_tmpw3.wmf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645979" y="6667500"/>
          <a:ext cx="5375540" cy="2699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233715</xdr:colOff>
      <xdr:row>133</xdr:row>
      <xdr:rowOff>0</xdr:rowOff>
    </xdr:from>
    <xdr:to>
      <xdr:col>20</xdr:col>
      <xdr:colOff>4408</xdr:colOff>
      <xdr:row>159</xdr:row>
      <xdr:rowOff>154281</xdr:rowOff>
    </xdr:to>
    <xdr:pic>
      <xdr:nvPicPr>
        <xdr:cNvPr id="2" name="_tmpw25.wmf" descr="C:\Program Files\한길아이티\AAbutPier2007\\_tmpw25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00590" y="25717500"/>
          <a:ext cx="2866318" cy="5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0</xdr:rowOff>
    </xdr:from>
    <xdr:to>
      <xdr:col>12</xdr:col>
      <xdr:colOff>21278</xdr:colOff>
      <xdr:row>19</xdr:row>
      <xdr:rowOff>187941</xdr:rowOff>
    </xdr:to>
    <xdr:pic>
      <xdr:nvPicPr>
        <xdr:cNvPr id="3" name="_tmpw26.wmf" descr="C:\Program Files\한길아이티\AAbutPier2007\\_tmpw26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127000" y="1143000"/>
          <a:ext cx="2751778" cy="3045441"/>
        </a:xfrm>
        <a:prstGeom prst="rect">
          <a:avLst/>
        </a:prstGeom>
      </xdr:spPr>
    </xdr:pic>
    <xdr:clientData/>
  </xdr:twoCellAnchor>
  <xdr:twoCellAnchor editAs="oneCell">
    <xdr:from>
      <xdr:col>16</xdr:col>
      <xdr:colOff>105721</xdr:colOff>
      <xdr:row>4</xdr:row>
      <xdr:rowOff>0</xdr:rowOff>
    </xdr:from>
    <xdr:to>
      <xdr:col>27</xdr:col>
      <xdr:colOff>238124</xdr:colOff>
      <xdr:row>19</xdr:row>
      <xdr:rowOff>187941</xdr:rowOff>
    </xdr:to>
    <xdr:pic>
      <xdr:nvPicPr>
        <xdr:cNvPr id="4" name="_tmpw27.wmf" descr="C:\Program Files\한길아이티\AAbutPier2007\\_tmpw27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3915721" y="1143000"/>
          <a:ext cx="2751778" cy="30454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233715</xdr:colOff>
      <xdr:row>133</xdr:row>
      <xdr:rowOff>0</xdr:rowOff>
    </xdr:from>
    <xdr:to>
      <xdr:col>20</xdr:col>
      <xdr:colOff>4408</xdr:colOff>
      <xdr:row>159</xdr:row>
      <xdr:rowOff>154281</xdr:rowOff>
    </xdr:to>
    <xdr:pic>
      <xdr:nvPicPr>
        <xdr:cNvPr id="2" name="_tmpw22.wmf" descr="C:\Program Files\한길아이티\AAbutPier2007\\_tmpw22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00590" y="25717500"/>
          <a:ext cx="2866318" cy="5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0</xdr:rowOff>
    </xdr:from>
    <xdr:to>
      <xdr:col>12</xdr:col>
      <xdr:colOff>21278</xdr:colOff>
      <xdr:row>19</xdr:row>
      <xdr:rowOff>187941</xdr:rowOff>
    </xdr:to>
    <xdr:pic>
      <xdr:nvPicPr>
        <xdr:cNvPr id="3" name="_tmpw23.wmf" descr="C:\Program Files\한길아이티\AAbutPier2007\\_tmpw23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127000" y="1143000"/>
          <a:ext cx="2751778" cy="3045441"/>
        </a:xfrm>
        <a:prstGeom prst="rect">
          <a:avLst/>
        </a:prstGeom>
      </xdr:spPr>
    </xdr:pic>
    <xdr:clientData/>
  </xdr:twoCellAnchor>
  <xdr:twoCellAnchor editAs="oneCell">
    <xdr:from>
      <xdr:col>16</xdr:col>
      <xdr:colOff>105721</xdr:colOff>
      <xdr:row>4</xdr:row>
      <xdr:rowOff>0</xdr:rowOff>
    </xdr:from>
    <xdr:to>
      <xdr:col>27</xdr:col>
      <xdr:colOff>238124</xdr:colOff>
      <xdr:row>19</xdr:row>
      <xdr:rowOff>187941</xdr:rowOff>
    </xdr:to>
    <xdr:pic>
      <xdr:nvPicPr>
        <xdr:cNvPr id="4" name="_tmpw24.wmf" descr="C:\Program Files\한길아이티\AAbutPier2007\\_tmpw24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3915721" y="1143000"/>
          <a:ext cx="2751778" cy="30454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230622</xdr:colOff>
      <xdr:row>4</xdr:row>
      <xdr:rowOff>0</xdr:rowOff>
    </xdr:from>
    <xdr:to>
      <xdr:col>21</xdr:col>
      <xdr:colOff>7501</xdr:colOff>
      <xdr:row>32</xdr:row>
      <xdr:rowOff>150495</xdr:rowOff>
    </xdr:to>
    <xdr:pic>
      <xdr:nvPicPr>
        <xdr:cNvPr id="2" name="_tmpw21.wmf" descr="C:\Program Files\한길아이티\AAbutPier2007\\_tmpw21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659372" y="1143000"/>
          <a:ext cx="3348754" cy="54844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26</xdr:col>
      <xdr:colOff>0</xdr:colOff>
      <xdr:row>42</xdr:row>
      <xdr:rowOff>0</xdr:rowOff>
    </xdr:to>
    <xdr:pic>
      <xdr:nvPicPr>
        <xdr:cNvPr id="2" name="_tmpw20.wmf" descr="C:\Program Files\한길아이티\AAbutPier2007\\_tmpw2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476250" y="762000"/>
          <a:ext cx="5715000" cy="76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114</xdr:row>
      <xdr:rowOff>0</xdr:rowOff>
    </xdr:from>
    <xdr:to>
      <xdr:col>7</xdr:col>
      <xdr:colOff>237189</xdr:colOff>
      <xdr:row>127</xdr:row>
      <xdr:rowOff>44003</xdr:rowOff>
    </xdr:to>
    <xdr:pic>
      <xdr:nvPicPr>
        <xdr:cNvPr id="2" name="_tmpw16.wmf" descr="C:\Program Files\한길아이티\AAbutPier2007\\_tmpw16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27000" y="22098000"/>
          <a:ext cx="1777064" cy="2520503"/>
        </a:xfrm>
        <a:prstGeom prst="rect">
          <a:avLst/>
        </a:prstGeom>
      </xdr:spPr>
    </xdr:pic>
    <xdr:clientData/>
  </xdr:twoCellAnchor>
  <xdr:twoCellAnchor editAs="oneCell">
    <xdr:from>
      <xdr:col>16</xdr:col>
      <xdr:colOff>165960</xdr:colOff>
      <xdr:row>133</xdr:row>
      <xdr:rowOff>0</xdr:rowOff>
    </xdr:from>
    <xdr:to>
      <xdr:col>28</xdr:col>
      <xdr:colOff>0</xdr:colOff>
      <xdr:row>153</xdr:row>
      <xdr:rowOff>76424</xdr:rowOff>
    </xdr:to>
    <xdr:pic>
      <xdr:nvPicPr>
        <xdr:cNvPr id="3" name="_tmpw17.wmf" descr="C:\Program Files\한길아이티\AAbutPier2007\\_tmpw17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3975960" y="25717500"/>
          <a:ext cx="2691540" cy="3886424"/>
        </a:xfrm>
        <a:prstGeom prst="rect">
          <a:avLst/>
        </a:prstGeom>
      </xdr:spPr>
    </xdr:pic>
    <xdr:clientData/>
  </xdr:twoCellAnchor>
  <xdr:twoCellAnchor editAs="oneCell">
    <xdr:from>
      <xdr:col>8</xdr:col>
      <xdr:colOff>197772</xdr:colOff>
      <xdr:row>4</xdr:row>
      <xdr:rowOff>0</xdr:rowOff>
    </xdr:from>
    <xdr:to>
      <xdr:col>19</xdr:col>
      <xdr:colOff>40351</xdr:colOff>
      <xdr:row>24</xdr:row>
      <xdr:rowOff>127551</xdr:rowOff>
    </xdr:to>
    <xdr:pic>
      <xdr:nvPicPr>
        <xdr:cNvPr id="4" name="_tmpw18.wmf" descr="C:\Program Files\한길아이티\AAbutPier2007\\_tmpw18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2102772" y="1143000"/>
          <a:ext cx="2461954" cy="3937551"/>
        </a:xfrm>
        <a:prstGeom prst="rect">
          <a:avLst/>
        </a:prstGeom>
      </xdr:spPr>
    </xdr:pic>
    <xdr:clientData/>
  </xdr:twoCellAnchor>
  <xdr:twoCellAnchor editAs="oneCell">
    <xdr:from>
      <xdr:col>6</xdr:col>
      <xdr:colOff>237572</xdr:colOff>
      <xdr:row>28</xdr:row>
      <xdr:rowOff>0</xdr:rowOff>
    </xdr:from>
    <xdr:to>
      <xdr:col>21</xdr:col>
      <xdr:colOff>551</xdr:colOff>
      <xdr:row>38</xdr:row>
      <xdr:rowOff>135341</xdr:rowOff>
    </xdr:to>
    <xdr:pic>
      <xdr:nvPicPr>
        <xdr:cNvPr id="5" name="_tmpw19.wmf" descr="C:\Program Files\한길아이티\AAbutPier2007\\_tmpw19.wmf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1666322" y="5715000"/>
          <a:ext cx="3334854" cy="20403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82980</xdr:colOff>
      <xdr:row>133</xdr:row>
      <xdr:rowOff>0</xdr:rowOff>
    </xdr:from>
    <xdr:to>
      <xdr:col>19</xdr:col>
      <xdr:colOff>155145</xdr:colOff>
      <xdr:row>153</xdr:row>
      <xdr:rowOff>76424</xdr:rowOff>
    </xdr:to>
    <xdr:pic>
      <xdr:nvPicPr>
        <xdr:cNvPr id="2" name="_tmpw13.wmf" descr="C:\Program Files\한길아이티\AAbutPier2007\\_tmpw13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87980" y="25717500"/>
          <a:ext cx="2691540" cy="388642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0</xdr:rowOff>
    </xdr:from>
    <xdr:to>
      <xdr:col>12</xdr:col>
      <xdr:colOff>5036</xdr:colOff>
      <xdr:row>20</xdr:row>
      <xdr:rowOff>87350</xdr:rowOff>
    </xdr:to>
    <xdr:pic>
      <xdr:nvPicPr>
        <xdr:cNvPr id="3" name="_tmpw14.wmf" descr="C:\Program Files\한길아이티\AAbutPier2007\\_tmpw14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127000" y="1143000"/>
          <a:ext cx="2735536" cy="3135350"/>
        </a:xfrm>
        <a:prstGeom prst="rect">
          <a:avLst/>
        </a:prstGeom>
      </xdr:spPr>
    </xdr:pic>
    <xdr:clientData/>
  </xdr:twoCellAnchor>
  <xdr:twoCellAnchor editAs="oneCell">
    <xdr:from>
      <xdr:col>16</xdr:col>
      <xdr:colOff>121963</xdr:colOff>
      <xdr:row>4</xdr:row>
      <xdr:rowOff>0</xdr:rowOff>
    </xdr:from>
    <xdr:to>
      <xdr:col>27</xdr:col>
      <xdr:colOff>238124</xdr:colOff>
      <xdr:row>20</xdr:row>
      <xdr:rowOff>87350</xdr:rowOff>
    </xdr:to>
    <xdr:pic>
      <xdr:nvPicPr>
        <xdr:cNvPr id="4" name="_tmpw15.wmf" descr="C:\Program Files\한길아이티\AAbutPier2007\\_tmpw15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3931963" y="1143000"/>
          <a:ext cx="2735536" cy="3135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82980</xdr:colOff>
      <xdr:row>133</xdr:row>
      <xdr:rowOff>0</xdr:rowOff>
    </xdr:from>
    <xdr:to>
      <xdr:col>19</xdr:col>
      <xdr:colOff>155145</xdr:colOff>
      <xdr:row>153</xdr:row>
      <xdr:rowOff>76424</xdr:rowOff>
    </xdr:to>
    <xdr:pic>
      <xdr:nvPicPr>
        <xdr:cNvPr id="2" name="_tmpw10.wmf" descr="C:\Program Files\한길아이티\AAbutPier2007\\_tmpw1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987980" y="25717500"/>
          <a:ext cx="2691540" cy="388642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0</xdr:rowOff>
    </xdr:from>
    <xdr:to>
      <xdr:col>9</xdr:col>
      <xdr:colOff>207688</xdr:colOff>
      <xdr:row>22</xdr:row>
      <xdr:rowOff>7222</xdr:rowOff>
    </xdr:to>
    <xdr:pic>
      <xdr:nvPicPr>
        <xdr:cNvPr id="3" name="_tmpw11.wmf" descr="C:\Program Files\한길아이티\AAbutPier2007\\_tmpw11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127000" y="1143000"/>
          <a:ext cx="2223813" cy="3436222"/>
        </a:xfrm>
        <a:prstGeom prst="rect">
          <a:avLst/>
        </a:prstGeom>
      </xdr:spPr>
    </xdr:pic>
    <xdr:clientData/>
  </xdr:twoCellAnchor>
  <xdr:twoCellAnchor editAs="oneCell">
    <xdr:from>
      <xdr:col>18</xdr:col>
      <xdr:colOff>157436</xdr:colOff>
      <xdr:row>4</xdr:row>
      <xdr:rowOff>0</xdr:rowOff>
    </xdr:from>
    <xdr:to>
      <xdr:col>27</xdr:col>
      <xdr:colOff>238124</xdr:colOff>
      <xdr:row>22</xdr:row>
      <xdr:rowOff>7222</xdr:rowOff>
    </xdr:to>
    <xdr:pic>
      <xdr:nvPicPr>
        <xdr:cNvPr id="4" name="_tmpw12.wmf" descr="C:\Program Files\한길아이티\AAbutPier2007\\_tmpw12.wmf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4443686" y="1143000"/>
          <a:ext cx="2223813" cy="34362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112871</xdr:colOff>
      <xdr:row>4</xdr:row>
      <xdr:rowOff>0</xdr:rowOff>
    </xdr:from>
    <xdr:to>
      <xdr:col>23</xdr:col>
      <xdr:colOff>125253</xdr:colOff>
      <xdr:row>32</xdr:row>
      <xdr:rowOff>145732</xdr:rowOff>
    </xdr:to>
    <xdr:pic>
      <xdr:nvPicPr>
        <xdr:cNvPr id="2" name="_tmpw9.wmf" descr="C:\Program Files\한길아이티\AAbutPier2007\\_tmpw9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065371" y="1143000"/>
          <a:ext cx="4536757" cy="5479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12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1.8</v>
      </c>
      <c r="H49" s="95"/>
      <c r="I49" s="6" t="s">
        <v>10</v>
      </c>
      <c r="J49" s="95">
        <v>0.58199999999999996</v>
      </c>
      <c r="K49" s="95"/>
      <c r="L49" s="6" t="s">
        <v>10</v>
      </c>
      <c r="M49" s="95">
        <v>0.5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0.52400000000000002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13</v>
      </c>
      <c r="G50" s="6" t="s">
        <v>17</v>
      </c>
      <c r="H50" s="95">
        <v>1.8</v>
      </c>
      <c r="I50" s="95"/>
      <c r="J50" s="6" t="s">
        <v>18</v>
      </c>
      <c r="K50" s="95">
        <v>2.593</v>
      </c>
      <c r="L50" s="95"/>
      <c r="M50" s="6" t="s">
        <v>19</v>
      </c>
      <c r="N50" s="6" t="s">
        <v>20</v>
      </c>
      <c r="O50" s="9">
        <v>2</v>
      </c>
      <c r="P50" s="6" t="s">
        <v>10</v>
      </c>
      <c r="Q50" s="95">
        <v>0.79300000000000004</v>
      </c>
      <c r="R50" s="95"/>
      <c r="S50" s="6" t="s">
        <v>19</v>
      </c>
      <c r="T50" s="6" t="s">
        <v>10</v>
      </c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/>
      <c r="G51" s="95">
        <v>0.5</v>
      </c>
      <c r="H51" s="95"/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ROUND((((H50+K50)/O50*Q50)*G51), 3)</f>
        <v>0.871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95">
        <v>2.593</v>
      </c>
      <c r="H52" s="95"/>
      <c r="I52" s="6" t="s">
        <v>10</v>
      </c>
      <c r="J52" s="95">
        <v>0.9</v>
      </c>
      <c r="K52" s="95"/>
      <c r="L52" s="6" t="s">
        <v>10</v>
      </c>
      <c r="M52" s="95">
        <v>0.5</v>
      </c>
      <c r="N52" s="95"/>
      <c r="O52" s="6"/>
      <c r="P52" s="6"/>
      <c r="Q52" s="6"/>
      <c r="R52" s="6"/>
      <c r="S52" s="6"/>
      <c r="T52" s="6"/>
      <c r="U52" s="6"/>
      <c r="V52" s="6" t="s">
        <v>11</v>
      </c>
      <c r="W52" s="95">
        <f>ROUND(G52*J52*M52, 3)</f>
        <v>1.167</v>
      </c>
      <c r="X52" s="95"/>
      <c r="Y52" s="96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 t="s">
        <v>21</v>
      </c>
      <c r="G53" s="6" t="s">
        <v>17</v>
      </c>
      <c r="H53" s="95">
        <v>2.593</v>
      </c>
      <c r="I53" s="95"/>
      <c r="J53" s="6" t="s">
        <v>18</v>
      </c>
      <c r="K53" s="95">
        <v>4.7</v>
      </c>
      <c r="L53" s="95"/>
      <c r="M53" s="6" t="s">
        <v>19</v>
      </c>
      <c r="N53" s="6" t="s">
        <v>20</v>
      </c>
      <c r="O53" s="9">
        <v>2</v>
      </c>
      <c r="P53" s="6" t="s">
        <v>10</v>
      </c>
      <c r="Q53" s="95">
        <v>2.1070000000000002</v>
      </c>
      <c r="R53" s="95"/>
      <c r="S53" s="6" t="s">
        <v>19</v>
      </c>
      <c r="T53" s="6" t="s">
        <v>10</v>
      </c>
      <c r="U53" s="6"/>
      <c r="V53" s="6"/>
      <c r="W53" s="6"/>
      <c r="X53" s="6"/>
      <c r="Y53" s="25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/>
      <c r="G54" s="95">
        <v>0.5</v>
      </c>
      <c r="H54" s="95"/>
      <c r="I54" s="6" t="s">
        <v>19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ROUND((((H53+K53)/O53*Q53)*G54), 3)</f>
        <v>3.8420000000000001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 t="s">
        <v>22</v>
      </c>
      <c r="G55" s="95">
        <v>4.7</v>
      </c>
      <c r="H55" s="95"/>
      <c r="I55" s="6" t="s">
        <v>10</v>
      </c>
      <c r="J55" s="95">
        <v>0.63800000000000001</v>
      </c>
      <c r="K55" s="95"/>
      <c r="L55" s="6" t="s">
        <v>10</v>
      </c>
      <c r="M55" s="95">
        <v>0.5</v>
      </c>
      <c r="N55" s="95"/>
      <c r="O55" s="6"/>
      <c r="P55" s="6"/>
      <c r="Q55" s="6"/>
      <c r="R55" s="6"/>
      <c r="S55" s="6"/>
      <c r="T55" s="6"/>
      <c r="U55" s="6"/>
      <c r="V55" s="6" t="s">
        <v>11</v>
      </c>
      <c r="W55" s="95">
        <f>ROUND(G55*J55*M55, 3)</f>
        <v>1.4990000000000001</v>
      </c>
      <c r="X55" s="95"/>
      <c r="Y55" s="96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 t="s">
        <v>28</v>
      </c>
      <c r="G56" s="95">
        <v>5</v>
      </c>
      <c r="H56" s="95"/>
      <c r="I56" s="6" t="s">
        <v>10</v>
      </c>
      <c r="J56" s="95">
        <v>0.86199999999999999</v>
      </c>
      <c r="K56" s="95"/>
      <c r="L56" s="6" t="s">
        <v>10</v>
      </c>
      <c r="M56" s="95">
        <v>0.5</v>
      </c>
      <c r="N56" s="95"/>
      <c r="O56" s="6"/>
      <c r="P56" s="6"/>
      <c r="Q56" s="6"/>
      <c r="R56" s="6"/>
      <c r="S56" s="6"/>
      <c r="T56" s="6"/>
      <c r="U56" s="6"/>
      <c r="V56" s="6" t="s">
        <v>11</v>
      </c>
      <c r="W56" s="95">
        <f>ROUND(G56*J56*M56, 3)</f>
        <v>2.1549999999999998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192</v>
      </c>
      <c r="G57" s="95">
        <v>5</v>
      </c>
      <c r="H57" s="95"/>
      <c r="I57" s="6" t="s">
        <v>10</v>
      </c>
      <c r="J57" s="95">
        <v>1.6E-2</v>
      </c>
      <c r="K57" s="95"/>
      <c r="L57" s="6" t="s">
        <v>20</v>
      </c>
      <c r="M57" s="9">
        <v>2</v>
      </c>
      <c r="N57" s="6" t="s">
        <v>10</v>
      </c>
      <c r="O57" s="95">
        <v>0.5</v>
      </c>
      <c r="P57" s="95"/>
      <c r="Q57" s="6"/>
      <c r="R57" s="6"/>
      <c r="S57" s="6"/>
      <c r="T57" s="6"/>
      <c r="U57" s="6"/>
      <c r="V57" s="6" t="s">
        <v>11</v>
      </c>
      <c r="W57" s="95">
        <f>ROUND(G57*J57/M57*O57, 3)</f>
        <v>0.02</v>
      </c>
      <c r="X57" s="95"/>
      <c r="Y57" s="96"/>
      <c r="Z57" s="8"/>
      <c r="AA57" s="8"/>
      <c r="AB57" s="17"/>
    </row>
    <row r="58" spans="1:28" ht="15" customHeight="1">
      <c r="A58" s="16"/>
      <c r="B58" s="2"/>
      <c r="C58" s="2"/>
      <c r="D58" s="24"/>
      <c r="E58" s="6"/>
      <c r="F58" s="7"/>
      <c r="G58" s="10" t="s">
        <v>250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5"/>
      <c r="Z58" s="8"/>
      <c r="AA58" s="8"/>
      <c r="AB58" s="17"/>
    </row>
    <row r="59" spans="1:28" ht="15" customHeight="1">
      <c r="A59" s="16"/>
      <c r="B59" s="2"/>
      <c r="C59" s="2"/>
      <c r="D59" s="24"/>
      <c r="E59" s="6"/>
      <c r="F59" s="7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11</v>
      </c>
      <c r="W59" s="95">
        <v>0.29599999999999999</v>
      </c>
      <c r="X59" s="95"/>
      <c r="Y59" s="96"/>
      <c r="Z59" s="8"/>
      <c r="AA59" s="8"/>
      <c r="AB59" s="17" t="s">
        <v>24</v>
      </c>
    </row>
    <row r="60" spans="1:28" ht="15" customHeight="1">
      <c r="A60" s="16"/>
      <c r="B60" s="2"/>
      <c r="C60" s="2"/>
      <c r="D60" s="24"/>
      <c r="E60" s="6"/>
      <c r="F60" s="7"/>
      <c r="G60" s="10" t="s">
        <v>251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11</v>
      </c>
      <c r="W60" s="95">
        <v>8.1000000000000003E-2</v>
      </c>
      <c r="X60" s="95"/>
      <c r="Y60" s="96"/>
      <c r="Z60" s="89">
        <f>ROUND(SUM(W49:Y60), 3)</f>
        <v>10.455</v>
      </c>
      <c r="AA60" s="89"/>
      <c r="AB60" s="90"/>
    </row>
    <row r="61" spans="1:28" ht="15" customHeight="1">
      <c r="A61" s="18"/>
      <c r="B61" s="11"/>
      <c r="C61" s="11"/>
      <c r="D61" s="26"/>
      <c r="E61" s="12"/>
      <c r="F61" s="13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7"/>
      <c r="Z61" s="14"/>
      <c r="AA61" s="14"/>
      <c r="AB61" s="19"/>
    </row>
    <row r="62" spans="1:28" ht="15" customHeight="1">
      <c r="A62" s="20"/>
      <c r="B62" s="2"/>
      <c r="C62" s="2"/>
      <c r="D62" s="22"/>
      <c r="E62" s="6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3"/>
      <c r="Z62" s="8"/>
      <c r="AA62" s="8"/>
      <c r="AB62" s="21"/>
    </row>
    <row r="63" spans="1:28" ht="15" customHeight="1">
      <c r="A63" s="16" t="s">
        <v>198</v>
      </c>
      <c r="B63" s="2"/>
      <c r="C63" s="2"/>
      <c r="D63" s="24"/>
      <c r="E63" s="6"/>
      <c r="F63" s="7" t="s">
        <v>31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86" t="s">
        <v>30</v>
      </c>
      <c r="B64" s="87"/>
      <c r="C64" s="87"/>
      <c r="D64" s="88"/>
      <c r="E64" s="6"/>
      <c r="F64" s="7" t="s">
        <v>9</v>
      </c>
      <c r="G64" s="6" t="s">
        <v>23</v>
      </c>
      <c r="H64" s="95">
        <v>0.5</v>
      </c>
      <c r="I64" s="95"/>
      <c r="J64" s="6" t="s">
        <v>10</v>
      </c>
      <c r="K64" s="95">
        <v>0.58199999999999996</v>
      </c>
      <c r="L64" s="95"/>
      <c r="M64" s="6" t="s">
        <v>18</v>
      </c>
      <c r="N64" s="95">
        <v>1.8</v>
      </c>
      <c r="O64" s="95"/>
      <c r="P64" s="6" t="s">
        <v>10</v>
      </c>
      <c r="Q64" s="95">
        <v>0.58199999999999996</v>
      </c>
      <c r="R64" s="95"/>
      <c r="S64" s="6" t="s">
        <v>19</v>
      </c>
      <c r="T64" s="6" t="s">
        <v>10</v>
      </c>
      <c r="U64" s="9">
        <v>1</v>
      </c>
      <c r="V64" s="6"/>
      <c r="W64" s="6"/>
      <c r="X64" s="6"/>
      <c r="Y64" s="25"/>
      <c r="Z64" s="8"/>
      <c r="AA64" s="8"/>
      <c r="AB64" s="17"/>
    </row>
    <row r="65" spans="1:28" ht="15" customHeight="1">
      <c r="A65" s="16"/>
      <c r="B65" s="2"/>
      <c r="C65" s="2"/>
      <c r="D65" s="24"/>
      <c r="E65" s="6"/>
      <c r="F65" s="7"/>
      <c r="G65" s="6" t="s">
        <v>34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f>ROUND((H64*K64+N64*Q64)*U64, 3)</f>
        <v>1.339</v>
      </c>
      <c r="X65" s="95"/>
      <c r="Y65" s="96"/>
      <c r="Z65" s="8"/>
      <c r="AA65" s="8"/>
      <c r="AB65" s="17"/>
    </row>
    <row r="66" spans="1:28" ht="15" customHeight="1">
      <c r="A66" s="16"/>
      <c r="B66" s="2"/>
      <c r="C66" s="2"/>
      <c r="D66" s="24"/>
      <c r="E66" s="6"/>
      <c r="F66" s="7" t="s">
        <v>13</v>
      </c>
      <c r="G66" s="6" t="s">
        <v>23</v>
      </c>
      <c r="H66" s="6" t="s">
        <v>32</v>
      </c>
      <c r="I66" s="6" t="s">
        <v>23</v>
      </c>
      <c r="J66" s="95">
        <v>0.79300000000000004</v>
      </c>
      <c r="K66" s="95"/>
      <c r="L66" s="6" t="s">
        <v>15</v>
      </c>
      <c r="M66" s="6" t="s">
        <v>18</v>
      </c>
      <c r="N66" s="95">
        <v>0.79300000000000004</v>
      </c>
      <c r="O66" s="95"/>
      <c r="P66" s="6" t="s">
        <v>15</v>
      </c>
      <c r="Q66" s="6" t="s">
        <v>19</v>
      </c>
      <c r="R66" s="6" t="s">
        <v>10</v>
      </c>
      <c r="S66" s="95">
        <v>0.5</v>
      </c>
      <c r="T66" s="95"/>
      <c r="U66" s="6" t="s">
        <v>18</v>
      </c>
      <c r="V66" s="6"/>
      <c r="W66" s="6"/>
      <c r="X66" s="6"/>
      <c r="Y66" s="25"/>
      <c r="Z66" s="8"/>
      <c r="AA66" s="8"/>
      <c r="AB66" s="17"/>
    </row>
    <row r="67" spans="1:28" ht="15" customHeight="1">
      <c r="A67" s="16"/>
      <c r="B67" s="2"/>
      <c r="C67" s="2"/>
      <c r="D67" s="24"/>
      <c r="E67" s="6"/>
      <c r="F67" s="7"/>
      <c r="G67" s="6" t="s">
        <v>23</v>
      </c>
      <c r="H67" s="95">
        <v>1.8</v>
      </c>
      <c r="I67" s="95"/>
      <c r="J67" s="6" t="s">
        <v>18</v>
      </c>
      <c r="K67" s="95">
        <v>2.593</v>
      </c>
      <c r="L67" s="95"/>
      <c r="M67" s="6" t="s">
        <v>19</v>
      </c>
      <c r="N67" s="6" t="s">
        <v>20</v>
      </c>
      <c r="O67" s="9">
        <v>2</v>
      </c>
      <c r="P67" s="6" t="s">
        <v>10</v>
      </c>
      <c r="Q67" s="95">
        <v>0.79300000000000004</v>
      </c>
      <c r="R67" s="95"/>
      <c r="S67" s="6" t="s">
        <v>19</v>
      </c>
      <c r="T67" s="6" t="s">
        <v>10</v>
      </c>
      <c r="U67" s="9">
        <v>1</v>
      </c>
      <c r="V67" s="6"/>
      <c r="W67" s="6"/>
      <c r="X67" s="6"/>
      <c r="Y67" s="25"/>
      <c r="Z67" s="8"/>
      <c r="AA67" s="8"/>
      <c r="AB67" s="17"/>
    </row>
    <row r="68" spans="1:28" ht="15" customHeight="1">
      <c r="A68" s="16"/>
      <c r="B68" s="2"/>
      <c r="C68" s="2"/>
      <c r="D68" s="24"/>
      <c r="E68" s="6"/>
      <c r="F68" s="7"/>
      <c r="G68" s="6" t="s">
        <v>34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">
        <v>11</v>
      </c>
      <c r="W68" s="95">
        <f>ROUND((SQRT(J66^2+N66^2)*S66+(H67+K67)/O67*Q67)*U67, 3)</f>
        <v>2.3029999999999999</v>
      </c>
      <c r="X68" s="95"/>
      <c r="Y68" s="96"/>
      <c r="Z68" s="8"/>
      <c r="AA68" s="8"/>
      <c r="AB68" s="17"/>
    </row>
    <row r="69" spans="1:28" ht="15" customHeight="1">
      <c r="A69" s="16"/>
      <c r="B69" s="2"/>
      <c r="C69" s="2"/>
      <c r="D69" s="24"/>
      <c r="E69" s="6"/>
      <c r="F69" s="7" t="s">
        <v>16</v>
      </c>
      <c r="G69" s="6" t="s">
        <v>23</v>
      </c>
      <c r="H69" s="6" t="s">
        <v>32</v>
      </c>
      <c r="I69" s="6" t="s">
        <v>23</v>
      </c>
      <c r="J69" s="95">
        <v>0.9</v>
      </c>
      <c r="K69" s="95"/>
      <c r="L69" s="6" t="s">
        <v>15</v>
      </c>
      <c r="M69" s="6" t="s">
        <v>18</v>
      </c>
      <c r="N69" s="95">
        <v>0.9</v>
      </c>
      <c r="O69" s="95"/>
      <c r="P69" s="6" t="s">
        <v>15</v>
      </c>
      <c r="Q69" s="6" t="s">
        <v>19</v>
      </c>
      <c r="R69" s="6" t="s">
        <v>10</v>
      </c>
      <c r="S69" s="95">
        <v>0.5</v>
      </c>
      <c r="T69" s="95"/>
      <c r="U69" s="6" t="s">
        <v>18</v>
      </c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/>
      <c r="G70" s="95">
        <v>2.593</v>
      </c>
      <c r="H70" s="95"/>
      <c r="I70" s="6" t="s">
        <v>10</v>
      </c>
      <c r="J70" s="95">
        <v>0.9</v>
      </c>
      <c r="K70" s="95"/>
      <c r="L70" s="6" t="s">
        <v>19</v>
      </c>
      <c r="M70" s="6" t="s">
        <v>10</v>
      </c>
      <c r="N70" s="9">
        <v>1</v>
      </c>
      <c r="O70" s="6" t="s">
        <v>34</v>
      </c>
      <c r="P70" s="6"/>
      <c r="Q70" s="6"/>
      <c r="R70" s="6"/>
      <c r="S70" s="6"/>
      <c r="T70" s="6"/>
      <c r="U70" s="6"/>
      <c r="V70" s="6" t="s">
        <v>11</v>
      </c>
      <c r="W70" s="95">
        <f>ROUND((SQRT(J69^2+N69^2)*S69+G70*J70)*N70, 3)</f>
        <v>2.97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21</v>
      </c>
      <c r="G71" s="6" t="s">
        <v>23</v>
      </c>
      <c r="H71" s="6" t="s">
        <v>32</v>
      </c>
      <c r="I71" s="6" t="s">
        <v>23</v>
      </c>
      <c r="J71" s="95">
        <v>2.1070000000000002</v>
      </c>
      <c r="K71" s="95"/>
      <c r="L71" s="6" t="s">
        <v>15</v>
      </c>
      <c r="M71" s="6" t="s">
        <v>18</v>
      </c>
      <c r="N71" s="95">
        <v>2.1070000000000002</v>
      </c>
      <c r="O71" s="95"/>
      <c r="P71" s="6" t="s">
        <v>15</v>
      </c>
      <c r="Q71" s="6" t="s">
        <v>19</v>
      </c>
      <c r="R71" s="6" t="s">
        <v>10</v>
      </c>
      <c r="S71" s="95">
        <v>0.5</v>
      </c>
      <c r="T71" s="95"/>
      <c r="U71" s="6" t="s">
        <v>18</v>
      </c>
      <c r="V71" s="6"/>
      <c r="W71" s="6"/>
      <c r="X71" s="6"/>
      <c r="Y71" s="25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/>
      <c r="G72" s="6" t="s">
        <v>23</v>
      </c>
      <c r="H72" s="95">
        <v>2.593</v>
      </c>
      <c r="I72" s="95"/>
      <c r="J72" s="6" t="s">
        <v>18</v>
      </c>
      <c r="K72" s="95">
        <v>4.7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2.1070000000000002</v>
      </c>
      <c r="R72" s="95"/>
      <c r="S72" s="6" t="s">
        <v>19</v>
      </c>
      <c r="T72" s="6" t="s">
        <v>10</v>
      </c>
      <c r="U72" s="9">
        <v>1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ROUND((SQRT(J71^2+N71^2)*S71+(H72+K72)/O72*Q72)*U72, 3)</f>
        <v>9.173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22</v>
      </c>
      <c r="G74" s="6" t="s">
        <v>23</v>
      </c>
      <c r="H74" s="95">
        <v>0.5</v>
      </c>
      <c r="I74" s="95"/>
      <c r="J74" s="6" t="s">
        <v>10</v>
      </c>
      <c r="K74" s="95">
        <v>0.63800000000000001</v>
      </c>
      <c r="L74" s="95"/>
      <c r="M74" s="6" t="s">
        <v>18</v>
      </c>
      <c r="N74" s="95">
        <v>4.7</v>
      </c>
      <c r="O74" s="95"/>
      <c r="P74" s="6" t="s">
        <v>10</v>
      </c>
      <c r="Q74" s="95">
        <v>0.63800000000000001</v>
      </c>
      <c r="R74" s="95"/>
      <c r="S74" s="6" t="s">
        <v>19</v>
      </c>
      <c r="T74" s="6" t="s">
        <v>10</v>
      </c>
      <c r="U74" s="9">
        <v>1</v>
      </c>
      <c r="V74" s="6"/>
      <c r="W74" s="6"/>
      <c r="X74" s="6"/>
      <c r="Y74" s="25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/>
      <c r="G75" s="6" t="s">
        <v>34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f>ROUND((H74*K74+N74*Q74)*U74, 3)</f>
        <v>3.3180000000000001</v>
      </c>
      <c r="X75" s="95"/>
      <c r="Y75" s="96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 t="s">
        <v>28</v>
      </c>
      <c r="G76" s="6" t="s">
        <v>23</v>
      </c>
      <c r="H76" s="95">
        <v>0.5</v>
      </c>
      <c r="I76" s="95"/>
      <c r="J76" s="6" t="s">
        <v>10</v>
      </c>
      <c r="K76" s="95">
        <v>0.86199999999999999</v>
      </c>
      <c r="L76" s="95"/>
      <c r="M76" s="6" t="s">
        <v>18</v>
      </c>
      <c r="N76" s="95">
        <v>5</v>
      </c>
      <c r="O76" s="95"/>
      <c r="P76" s="6" t="s">
        <v>10</v>
      </c>
      <c r="Q76" s="95">
        <v>0.86199999999999999</v>
      </c>
      <c r="R76" s="95"/>
      <c r="S76" s="6" t="s">
        <v>19</v>
      </c>
      <c r="T76" s="6" t="s">
        <v>10</v>
      </c>
      <c r="U76" s="9">
        <v>1</v>
      </c>
      <c r="V76" s="6"/>
      <c r="W76" s="6"/>
      <c r="X76" s="6"/>
      <c r="Y76" s="25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/>
      <c r="G77" s="6" t="s">
        <v>34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">
        <v>11</v>
      </c>
      <c r="W77" s="95">
        <f>ROUND((H76*K76+N76*Q76)*U76, 3)</f>
        <v>4.7409999999999997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192</v>
      </c>
      <c r="G78" s="6" t="s">
        <v>23</v>
      </c>
      <c r="H78" s="6" t="s">
        <v>32</v>
      </c>
      <c r="I78" s="6" t="s">
        <v>23</v>
      </c>
      <c r="J78" s="95">
        <v>5</v>
      </c>
      <c r="K78" s="95"/>
      <c r="L78" s="6" t="s">
        <v>15</v>
      </c>
      <c r="M78" s="6" t="s">
        <v>18</v>
      </c>
      <c r="N78" s="95">
        <v>1.6E-2</v>
      </c>
      <c r="O78" s="95"/>
      <c r="P78" s="6" t="s">
        <v>15</v>
      </c>
      <c r="Q78" s="6" t="s">
        <v>19</v>
      </c>
      <c r="R78" s="6" t="s">
        <v>10</v>
      </c>
      <c r="S78" s="95">
        <v>0.5</v>
      </c>
      <c r="T78" s="95"/>
      <c r="U78" s="6" t="s">
        <v>18</v>
      </c>
      <c r="V78" s="6"/>
      <c r="W78" s="6"/>
      <c r="X78" s="6"/>
      <c r="Y78" s="25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/>
      <c r="G79" s="95">
        <v>5</v>
      </c>
      <c r="H79" s="95"/>
      <c r="I79" s="6" t="s">
        <v>10</v>
      </c>
      <c r="J79" s="95">
        <v>1.6E-2</v>
      </c>
      <c r="K79" s="95"/>
      <c r="L79" s="6" t="s">
        <v>20</v>
      </c>
      <c r="M79" s="9">
        <v>2</v>
      </c>
      <c r="N79" s="6" t="s">
        <v>19</v>
      </c>
      <c r="O79" s="6" t="s">
        <v>10</v>
      </c>
      <c r="P79" s="9">
        <v>1</v>
      </c>
      <c r="Q79" s="6" t="s">
        <v>34</v>
      </c>
      <c r="R79" s="6"/>
      <c r="S79" s="6"/>
      <c r="T79" s="6"/>
      <c r="U79" s="6"/>
      <c r="V79" s="6" t="s">
        <v>11</v>
      </c>
      <c r="W79" s="95">
        <f>ROUND((SQRT(J78^2+N78^2)*S78+G79*J79/M79)*P79, 3)</f>
        <v>2.54</v>
      </c>
      <c r="X79" s="95"/>
      <c r="Y79" s="96"/>
      <c r="Z79" s="8"/>
      <c r="AA79" s="8"/>
      <c r="AB79" s="17"/>
    </row>
    <row r="80" spans="1:28" ht="15" customHeight="1">
      <c r="A80" s="16"/>
      <c r="B80" s="2"/>
      <c r="C80" s="2"/>
      <c r="D80" s="24"/>
      <c r="E80" s="6"/>
      <c r="F80" s="7"/>
      <c r="G80" s="10" t="s">
        <v>252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25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11</v>
      </c>
      <c r="W81" s="95">
        <v>2.7869999999999999</v>
      </c>
      <c r="X81" s="95"/>
      <c r="Y81" s="96"/>
      <c r="Z81" s="8"/>
      <c r="AA81" s="8"/>
      <c r="AB81" s="17" t="s">
        <v>36</v>
      </c>
    </row>
    <row r="82" spans="1:28" ht="15" customHeight="1">
      <c r="A82" s="16"/>
      <c r="B82" s="2"/>
      <c r="C82" s="2"/>
      <c r="D82" s="24"/>
      <c r="E82" s="6"/>
      <c r="F82" s="7"/>
      <c r="G82" s="10" t="s">
        <v>253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 t="s">
        <v>11</v>
      </c>
      <c r="W82" s="95">
        <v>0.63600000000000001</v>
      </c>
      <c r="X82" s="95"/>
      <c r="Y82" s="96"/>
      <c r="Z82" s="89">
        <f>ROUND(SUM(W65:Y82), 3)</f>
        <v>29.806999999999999</v>
      </c>
      <c r="AA82" s="89"/>
      <c r="AB82" s="90"/>
    </row>
    <row r="83" spans="1:28" ht="15" customHeight="1">
      <c r="A83" s="18"/>
      <c r="B83" s="11"/>
      <c r="C83" s="11"/>
      <c r="D83" s="26"/>
      <c r="E83" s="12"/>
      <c r="F83" s="13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27"/>
      <c r="Z83" s="14"/>
      <c r="AA83" s="14"/>
      <c r="AB83" s="19"/>
    </row>
    <row r="84" spans="1:28" ht="15" customHeight="1">
      <c r="A84" s="2"/>
      <c r="B84" s="2"/>
      <c r="C84" s="2"/>
      <c r="D84" s="2"/>
      <c r="E84" s="6"/>
      <c r="F84" s="7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8"/>
      <c r="AA84" s="8"/>
      <c r="AB84" s="8"/>
    </row>
    <row r="85" spans="1:28" ht="15" customHeight="1">
      <c r="A85" s="2"/>
      <c r="B85" s="2"/>
      <c r="C85" s="2"/>
      <c r="D85" s="2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8"/>
      <c r="AA85" s="8"/>
      <c r="AB85" s="8"/>
    </row>
    <row r="86" spans="1:28" ht="15" customHeight="1">
      <c r="A86" s="2"/>
      <c r="B86" s="2"/>
      <c r="C86" s="2"/>
      <c r="D86" s="2"/>
      <c r="E86" s="6"/>
      <c r="F86" s="7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8"/>
      <c r="AA86" s="8"/>
      <c r="AB86" s="8"/>
    </row>
    <row r="87" spans="1:28" ht="15" customHeight="1">
      <c r="A87" s="2"/>
      <c r="B87" s="2"/>
      <c r="C87" s="2"/>
      <c r="D87" s="2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8"/>
      <c r="AA87" s="8"/>
      <c r="AB87" s="8"/>
    </row>
    <row r="88" spans="1:28" ht="15" customHeight="1">
      <c r="A88" s="2"/>
      <c r="B88" s="2"/>
      <c r="C88" s="2"/>
      <c r="D88" s="2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8"/>
      <c r="AA88" s="8"/>
      <c r="AB88" s="8"/>
    </row>
    <row r="89" spans="1:28" ht="15" customHeight="1">
      <c r="A89" s="16" t="s">
        <v>29</v>
      </c>
      <c r="B89" s="2"/>
      <c r="C89" s="2"/>
      <c r="D89" s="24"/>
      <c r="E89" s="6"/>
      <c r="F89" s="7" t="s">
        <v>31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8"/>
      <c r="AA89" s="8"/>
      <c r="AB89" s="17"/>
    </row>
    <row r="90" spans="1:28" ht="15" customHeight="1">
      <c r="A90" s="86" t="s">
        <v>201</v>
      </c>
      <c r="B90" s="87"/>
      <c r="C90" s="87"/>
      <c r="D90" s="88"/>
      <c r="E90" s="6"/>
      <c r="F90" s="7" t="s">
        <v>9</v>
      </c>
      <c r="G90" s="95">
        <v>1.8</v>
      </c>
      <c r="H90" s="95"/>
      <c r="I90" s="6" t="s">
        <v>10</v>
      </c>
      <c r="J90" s="95">
        <v>0.58199999999999996</v>
      </c>
      <c r="K90" s="95"/>
      <c r="L90" s="6"/>
      <c r="M90" s="6"/>
      <c r="N90" s="6"/>
      <c r="O90" s="6"/>
      <c r="P90" s="6"/>
      <c r="Q90" s="6"/>
      <c r="R90" s="6"/>
      <c r="S90" s="6"/>
      <c r="T90" s="6"/>
      <c r="U90" s="6"/>
      <c r="V90" s="6" t="s">
        <v>11</v>
      </c>
      <c r="W90" s="95">
        <f>ROUND(G90*J90, 3)</f>
        <v>1.048</v>
      </c>
      <c r="X90" s="95"/>
      <c r="Y90" s="96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 t="s">
        <v>13</v>
      </c>
      <c r="G91" s="6" t="s">
        <v>23</v>
      </c>
      <c r="H91" s="95">
        <v>1.8</v>
      </c>
      <c r="I91" s="95"/>
      <c r="J91" s="6" t="s">
        <v>18</v>
      </c>
      <c r="K91" s="95">
        <v>2.593</v>
      </c>
      <c r="L91" s="95"/>
      <c r="M91" s="6" t="s">
        <v>19</v>
      </c>
      <c r="N91" s="6" t="s">
        <v>20</v>
      </c>
      <c r="O91" s="9">
        <v>2</v>
      </c>
      <c r="P91" s="6" t="s">
        <v>10</v>
      </c>
      <c r="Q91" s="95">
        <v>0.79300000000000004</v>
      </c>
      <c r="R91" s="95"/>
      <c r="S91" s="6"/>
      <c r="T91" s="6"/>
      <c r="U91" s="6"/>
      <c r="V91" s="6" t="s">
        <v>11</v>
      </c>
      <c r="W91" s="95">
        <f>ROUND((H91+K91)/O91*Q91, 3)</f>
        <v>1.742</v>
      </c>
      <c r="X91" s="95"/>
      <c r="Y91" s="96"/>
      <c r="Z91" s="8"/>
      <c r="AA91" s="8"/>
      <c r="AB91" s="17"/>
    </row>
    <row r="92" spans="1:28" ht="15" customHeight="1">
      <c r="A92" s="16"/>
      <c r="B92" s="2"/>
      <c r="C92" s="2"/>
      <c r="D92" s="24"/>
      <c r="E92" s="6"/>
      <c r="F92" s="7" t="s">
        <v>16</v>
      </c>
      <c r="G92" s="95">
        <v>2.593</v>
      </c>
      <c r="H92" s="95"/>
      <c r="I92" s="6" t="s">
        <v>10</v>
      </c>
      <c r="J92" s="95">
        <v>0.9</v>
      </c>
      <c r="K92" s="95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">
        <v>11</v>
      </c>
      <c r="W92" s="95">
        <f>ROUND(G92*J92, 3)</f>
        <v>2.3340000000000001</v>
      </c>
      <c r="X92" s="95"/>
      <c r="Y92" s="96"/>
      <c r="Z92" s="8"/>
      <c r="AA92" s="8"/>
      <c r="AB92" s="17"/>
    </row>
    <row r="93" spans="1:28" ht="15" customHeight="1">
      <c r="A93" s="16"/>
      <c r="B93" s="2"/>
      <c r="C93" s="2"/>
      <c r="D93" s="24"/>
      <c r="E93" s="6"/>
      <c r="F93" s="7" t="s">
        <v>21</v>
      </c>
      <c r="G93" s="6" t="s">
        <v>23</v>
      </c>
      <c r="H93" s="95">
        <v>2.593</v>
      </c>
      <c r="I93" s="95"/>
      <c r="J93" s="6" t="s">
        <v>18</v>
      </c>
      <c r="K93" s="95">
        <v>4.7</v>
      </c>
      <c r="L93" s="95"/>
      <c r="M93" s="6" t="s">
        <v>19</v>
      </c>
      <c r="N93" s="6" t="s">
        <v>20</v>
      </c>
      <c r="O93" s="9">
        <v>2</v>
      </c>
      <c r="P93" s="6" t="s">
        <v>10</v>
      </c>
      <c r="Q93" s="95">
        <v>2.1070000000000002</v>
      </c>
      <c r="R93" s="95"/>
      <c r="S93" s="6"/>
      <c r="T93" s="6"/>
      <c r="U93" s="6"/>
      <c r="V93" s="6" t="s">
        <v>11</v>
      </c>
      <c r="W93" s="95">
        <f>ROUND((H93+K93)/O93*Q93, 3)</f>
        <v>7.6829999999999998</v>
      </c>
      <c r="X93" s="95"/>
      <c r="Y93" s="96"/>
      <c r="Z93" s="8"/>
      <c r="AA93" s="8"/>
      <c r="AB93" s="17"/>
    </row>
    <row r="94" spans="1:28" ht="15" customHeight="1">
      <c r="A94" s="16"/>
      <c r="B94" s="2"/>
      <c r="C94" s="2"/>
      <c r="D94" s="24"/>
      <c r="E94" s="6"/>
      <c r="F94" s="7" t="s">
        <v>22</v>
      </c>
      <c r="G94" s="95">
        <v>4.7</v>
      </c>
      <c r="H94" s="95"/>
      <c r="I94" s="6" t="s">
        <v>10</v>
      </c>
      <c r="J94" s="95">
        <v>0.63800000000000001</v>
      </c>
      <c r="K94" s="95"/>
      <c r="L94" s="6"/>
      <c r="M94" s="6"/>
      <c r="N94" s="6"/>
      <c r="O94" s="6"/>
      <c r="P94" s="6"/>
      <c r="Q94" s="6"/>
      <c r="R94" s="6"/>
      <c r="S94" s="6"/>
      <c r="T94" s="6"/>
      <c r="U94" s="6"/>
      <c r="V94" s="6" t="s">
        <v>11</v>
      </c>
      <c r="W94" s="95">
        <f>ROUND(G94*J94, 3)</f>
        <v>2.9990000000000001</v>
      </c>
      <c r="X94" s="95"/>
      <c r="Y94" s="96"/>
      <c r="Z94" s="8"/>
      <c r="AA94" s="8"/>
      <c r="AB94" s="17"/>
    </row>
    <row r="95" spans="1:28" ht="15" customHeight="1">
      <c r="A95" s="16"/>
      <c r="B95" s="2"/>
      <c r="C95" s="2"/>
      <c r="D95" s="24"/>
      <c r="E95" s="6"/>
      <c r="F95" s="7" t="s">
        <v>28</v>
      </c>
      <c r="G95" s="95">
        <v>5</v>
      </c>
      <c r="H95" s="95"/>
      <c r="I95" s="6" t="s">
        <v>10</v>
      </c>
      <c r="J95" s="95">
        <v>0.86199999999999999</v>
      </c>
      <c r="K95" s="95"/>
      <c r="L95" s="6"/>
      <c r="M95" s="6"/>
      <c r="N95" s="6"/>
      <c r="O95" s="6"/>
      <c r="P95" s="6"/>
      <c r="Q95" s="6"/>
      <c r="R95" s="6"/>
      <c r="S95" s="6"/>
      <c r="T95" s="6"/>
      <c r="U95" s="6"/>
      <c r="V95" s="6" t="s">
        <v>11</v>
      </c>
      <c r="W95" s="95">
        <f>ROUND(G95*J95, 3)</f>
        <v>4.3099999999999996</v>
      </c>
      <c r="X95" s="95"/>
      <c r="Y95" s="96"/>
      <c r="Z95" s="8"/>
      <c r="AA95" s="8"/>
      <c r="AB95" s="17" t="s">
        <v>36</v>
      </c>
    </row>
    <row r="96" spans="1:28" ht="15" customHeight="1">
      <c r="A96" s="16"/>
      <c r="B96" s="2"/>
      <c r="C96" s="2"/>
      <c r="D96" s="24"/>
      <c r="E96" s="6"/>
      <c r="F96" s="7" t="s">
        <v>192</v>
      </c>
      <c r="G96" s="95">
        <v>5</v>
      </c>
      <c r="H96" s="95"/>
      <c r="I96" s="6" t="s">
        <v>10</v>
      </c>
      <c r="J96" s="95">
        <v>1.6E-2</v>
      </c>
      <c r="K96" s="95"/>
      <c r="L96" s="6" t="s">
        <v>20</v>
      </c>
      <c r="M96" s="9">
        <v>2</v>
      </c>
      <c r="N96" s="6"/>
      <c r="O96" s="6"/>
      <c r="P96" s="6"/>
      <c r="Q96" s="6"/>
      <c r="R96" s="6"/>
      <c r="S96" s="6"/>
      <c r="T96" s="6"/>
      <c r="U96" s="6"/>
      <c r="V96" s="6" t="s">
        <v>11</v>
      </c>
      <c r="W96" s="95">
        <f>ROUND(G96*J96/M96, 3)</f>
        <v>0.04</v>
      </c>
      <c r="X96" s="95"/>
      <c r="Y96" s="96"/>
      <c r="Z96" s="89">
        <f>ROUND(SUM(W90:Y96), 3)</f>
        <v>20.155999999999999</v>
      </c>
      <c r="AA96" s="89"/>
      <c r="AB96" s="90"/>
    </row>
    <row r="97" spans="1:28" ht="15" customHeight="1">
      <c r="A97" s="18"/>
      <c r="B97" s="11"/>
      <c r="C97" s="11"/>
      <c r="D97" s="26"/>
      <c r="E97" s="12"/>
      <c r="F97" s="13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27"/>
      <c r="Z97" s="14"/>
      <c r="AA97" s="14"/>
      <c r="AB97" s="19"/>
    </row>
    <row r="98" spans="1:28" ht="15" customHeight="1">
      <c r="A98" s="20"/>
      <c r="B98" s="2"/>
      <c r="C98" s="2"/>
      <c r="D98" s="22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23"/>
      <c r="Z98" s="8"/>
      <c r="AA98" s="8"/>
      <c r="AB98" s="21"/>
    </row>
    <row r="99" spans="1:28" ht="15" customHeight="1">
      <c r="A99" s="16" t="s">
        <v>202</v>
      </c>
      <c r="B99" s="2"/>
      <c r="C99" s="2"/>
      <c r="D99" s="24"/>
      <c r="E99" s="6"/>
      <c r="F99" s="7" t="s">
        <v>46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5"/>
      <c r="Z99" s="8"/>
      <c r="AA99" s="8"/>
      <c r="AB99" s="17"/>
    </row>
    <row r="100" spans="1:28" ht="15" customHeight="1">
      <c r="A100" s="16"/>
      <c r="B100" s="2"/>
      <c r="C100" s="2"/>
      <c r="D100" s="24"/>
      <c r="E100" s="6"/>
      <c r="F100" s="7" t="s">
        <v>9</v>
      </c>
      <c r="G100" s="95">
        <v>3.8</v>
      </c>
      <c r="H100" s="95"/>
      <c r="I100" s="6" t="s">
        <v>10</v>
      </c>
      <c r="J100" s="95">
        <v>0.58199999999999996</v>
      </c>
      <c r="K100" s="95"/>
      <c r="L100" s="6" t="s">
        <v>10</v>
      </c>
      <c r="M100" s="95">
        <v>0.5</v>
      </c>
      <c r="N100" s="95"/>
      <c r="O100" s="6"/>
      <c r="P100" s="6"/>
      <c r="Q100" s="6"/>
      <c r="R100" s="6"/>
      <c r="S100" s="6"/>
      <c r="T100" s="6"/>
      <c r="U100" s="6"/>
      <c r="V100" s="6" t="s">
        <v>11</v>
      </c>
      <c r="W100" s="95">
        <f>ROUND(G100*J100*M100, 3)</f>
        <v>1.1060000000000001</v>
      </c>
      <c r="X100" s="95"/>
      <c r="Y100" s="96"/>
      <c r="Z100" s="8"/>
      <c r="AA100" s="8"/>
      <c r="AB100" s="17" t="s">
        <v>24</v>
      </c>
    </row>
    <row r="101" spans="1:28" ht="15" customHeight="1">
      <c r="A101" s="16"/>
      <c r="B101" s="2"/>
      <c r="C101" s="2"/>
      <c r="D101" s="24"/>
      <c r="E101" s="6"/>
      <c r="F101" s="7" t="s">
        <v>9</v>
      </c>
      <c r="G101" s="95">
        <v>3.8</v>
      </c>
      <c r="H101" s="95"/>
      <c r="I101" s="6" t="s">
        <v>10</v>
      </c>
      <c r="J101" s="95">
        <v>3.8</v>
      </c>
      <c r="K101" s="95"/>
      <c r="L101" s="6" t="s">
        <v>20</v>
      </c>
      <c r="M101" s="9">
        <v>2</v>
      </c>
      <c r="N101" s="6" t="s">
        <v>10</v>
      </c>
      <c r="O101" s="95">
        <v>0.5</v>
      </c>
      <c r="P101" s="95"/>
      <c r="Q101" s="6"/>
      <c r="R101" s="6"/>
      <c r="S101" s="6"/>
      <c r="T101" s="6"/>
      <c r="U101" s="6"/>
      <c r="V101" s="6" t="s">
        <v>11</v>
      </c>
      <c r="W101" s="95">
        <f>ROUND(G101*J101/M101*O101, 3)</f>
        <v>3.61</v>
      </c>
      <c r="X101" s="95"/>
      <c r="Y101" s="96"/>
      <c r="Z101" s="89">
        <f>ROUND(SUM(W100:Y101), 3)</f>
        <v>4.7160000000000002</v>
      </c>
      <c r="AA101" s="89"/>
      <c r="AB101" s="90"/>
    </row>
    <row r="102" spans="1:28" ht="15" customHeight="1">
      <c r="A102" s="16"/>
      <c r="B102" s="2"/>
      <c r="C102" s="2"/>
      <c r="D102" s="24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25"/>
      <c r="Z102" s="8"/>
      <c r="AA102" s="8"/>
      <c r="AB102" s="17"/>
    </row>
    <row r="103" spans="1:28" ht="15" customHeight="1">
      <c r="A103" s="16"/>
      <c r="B103" s="2"/>
      <c r="C103" s="2"/>
      <c r="D103" s="24"/>
      <c r="E103" s="6"/>
      <c r="F103" s="7" t="s">
        <v>47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 t="s">
        <v>48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 t="s">
        <v>9</v>
      </c>
      <c r="G105" s="95">
        <v>2.3820000000000001</v>
      </c>
      <c r="H105" s="95"/>
      <c r="I105" s="6" t="s">
        <v>10</v>
      </c>
      <c r="J105" s="95">
        <v>0.5</v>
      </c>
      <c r="K105" s="9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 t="s">
        <v>11</v>
      </c>
      <c r="W105" s="95">
        <f>ROUND(G105*J105, 3)</f>
        <v>1.1910000000000001</v>
      </c>
      <c r="X105" s="95"/>
      <c r="Y105" s="96"/>
      <c r="Z105" s="8"/>
      <c r="AA105" s="8"/>
      <c r="AB105" s="17" t="s">
        <v>36</v>
      </c>
    </row>
    <row r="106" spans="1:28" ht="15" customHeight="1">
      <c r="A106" s="16"/>
      <c r="B106" s="2"/>
      <c r="C106" s="2"/>
      <c r="D106" s="24"/>
      <c r="E106" s="6"/>
      <c r="F106" s="7" t="s">
        <v>9</v>
      </c>
      <c r="G106" s="95">
        <v>0.38200000000000001</v>
      </c>
      <c r="H106" s="95"/>
      <c r="I106" s="6" t="s">
        <v>10</v>
      </c>
      <c r="J106" s="95">
        <v>0.5</v>
      </c>
      <c r="K106" s="9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">
        <v>11</v>
      </c>
      <c r="W106" s="95">
        <f>ROUND(G106*J106, 3)</f>
        <v>0.191</v>
      </c>
      <c r="X106" s="95"/>
      <c r="Y106" s="96"/>
      <c r="Z106" s="89">
        <f>ROUND(SUM(W105:Y106), 3)</f>
        <v>1.3819999999999999</v>
      </c>
      <c r="AA106" s="89"/>
      <c r="AB106" s="90"/>
    </row>
    <row r="107" spans="1:28" ht="15" customHeight="1">
      <c r="A107" s="18"/>
      <c r="B107" s="11"/>
      <c r="C107" s="11"/>
      <c r="D107" s="26"/>
      <c r="E107" s="12"/>
      <c r="F107" s="13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27"/>
      <c r="Z107" s="14"/>
      <c r="AA107" s="14"/>
      <c r="AB107" s="19"/>
    </row>
    <row r="108" spans="1:28" ht="15" customHeight="1">
      <c r="A108" s="2"/>
      <c r="B108" s="2"/>
      <c r="C108" s="2"/>
      <c r="D108" s="2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</row>
    <row r="109" spans="1:28" ht="15" customHeight="1">
      <c r="A109" s="2"/>
      <c r="B109" s="2"/>
      <c r="C109" s="2"/>
      <c r="D109" s="2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</row>
    <row r="110" spans="1:28" ht="15" customHeight="1">
      <c r="A110" s="2"/>
      <c r="B110" s="2"/>
      <c r="C110" s="2"/>
      <c r="D110" s="2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</row>
    <row r="111" spans="1:28" ht="15" customHeight="1">
      <c r="A111" s="2"/>
      <c r="B111" s="2"/>
      <c r="C111" s="2"/>
      <c r="D111" s="2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</row>
    <row r="112" spans="1:28" ht="15" customHeight="1">
      <c r="A112" s="2"/>
      <c r="B112" s="2"/>
      <c r="C112" s="2"/>
      <c r="D112" s="2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</row>
    <row r="113" spans="1:28" ht="15" customHeight="1">
      <c r="A113" s="2"/>
      <c r="B113" s="2"/>
      <c r="C113" s="2"/>
      <c r="D113" s="2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</row>
    <row r="114" spans="1:28" ht="15" customHeight="1">
      <c r="A114" s="2"/>
      <c r="B114" s="2"/>
      <c r="C114" s="2"/>
      <c r="D114" s="2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</row>
    <row r="115" spans="1:28" ht="15" customHeight="1">
      <c r="A115" s="2"/>
      <c r="B115" s="2"/>
      <c r="C115" s="2"/>
      <c r="D115" s="2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</row>
    <row r="116" spans="1:28" ht="15" customHeight="1">
      <c r="A116" s="2"/>
      <c r="B116" s="2"/>
      <c r="C116" s="2"/>
      <c r="D116" s="2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</row>
    <row r="117" spans="1:28" ht="15" customHeight="1">
      <c r="A117" s="2"/>
      <c r="B117" s="2"/>
      <c r="C117" s="2"/>
      <c r="D117" s="2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</row>
    <row r="118" spans="1:28" ht="15" customHeight="1">
      <c r="A118" s="2"/>
      <c r="B118" s="2"/>
      <c r="C118" s="2"/>
      <c r="D118" s="2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</row>
    <row r="119" spans="1:28" ht="15" customHeight="1">
      <c r="A119" s="2"/>
      <c r="B119" s="2"/>
      <c r="C119" s="2"/>
      <c r="D119" s="2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</row>
    <row r="120" spans="1:28" ht="15" customHeight="1">
      <c r="A120" s="2"/>
      <c r="B120" s="2"/>
      <c r="C120" s="2"/>
      <c r="D120" s="2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</row>
    <row r="121" spans="1:28" ht="15" customHeight="1">
      <c r="A121" s="2"/>
      <c r="B121" s="2"/>
      <c r="C121" s="2"/>
      <c r="D121" s="2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</row>
    <row r="122" spans="1:28" ht="15" customHeight="1">
      <c r="A122" s="2"/>
      <c r="B122" s="2"/>
      <c r="C122" s="2"/>
      <c r="D122" s="2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</row>
    <row r="123" spans="1:28" ht="15" customHeight="1">
      <c r="A123" s="2"/>
      <c r="B123" s="2"/>
      <c r="C123" s="2"/>
      <c r="D123" s="2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ht="15" customHeight="1">
      <c r="A124" s="2"/>
      <c r="B124" s="2"/>
      <c r="C124" s="2"/>
      <c r="D124" s="2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ht="15" customHeight="1">
      <c r="A125" s="2"/>
      <c r="B125" s="2"/>
      <c r="C125" s="2"/>
      <c r="D125" s="2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ht="15" customHeight="1">
      <c r="A126" s="2"/>
      <c r="B126" s="2"/>
      <c r="C126" s="2"/>
      <c r="D126" s="2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ht="15" customHeight="1">
      <c r="A127" s="2"/>
      <c r="B127" s="2"/>
      <c r="C127" s="2"/>
      <c r="D127" s="2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/>
      <c r="B146" s="2"/>
      <c r="C146" s="2"/>
      <c r="D146" s="24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/>
    </row>
    <row r="148" spans="1:28" ht="15" customHeight="1">
      <c r="A148" s="16"/>
      <c r="B148" s="2"/>
      <c r="C148" s="2"/>
      <c r="D148" s="24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25"/>
      <c r="Z148" s="8"/>
      <c r="AA148" s="8"/>
      <c r="AB148" s="17"/>
    </row>
    <row r="149" spans="1:28" ht="15" customHeight="1">
      <c r="A149" s="16"/>
      <c r="B149" s="2"/>
      <c r="C149" s="2"/>
      <c r="D149" s="24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25"/>
      <c r="Z149" s="8"/>
      <c r="AA149" s="8"/>
      <c r="AB149" s="17"/>
    </row>
    <row r="150" spans="1:28" ht="15" customHeight="1">
      <c r="A150" s="16"/>
      <c r="B150" s="2"/>
      <c r="C150" s="2"/>
      <c r="D150" s="24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5"/>
      <c r="Z150" s="8"/>
      <c r="AA150" s="8"/>
      <c r="AB150" s="17"/>
    </row>
    <row r="151" spans="1:28" ht="15" customHeight="1">
      <c r="A151" s="16"/>
      <c r="B151" s="2"/>
      <c r="C151" s="2"/>
      <c r="D151" s="24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25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25"/>
      <c r="Z153" s="8"/>
      <c r="AA153" s="8"/>
      <c r="AB153" s="17"/>
    </row>
    <row r="154" spans="1:28" ht="15" customHeight="1">
      <c r="A154" s="16"/>
      <c r="B154" s="2"/>
      <c r="C154" s="2"/>
      <c r="D154" s="24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25"/>
      <c r="Z154" s="8"/>
      <c r="AA154" s="8"/>
      <c r="AB154" s="17"/>
    </row>
    <row r="155" spans="1:28" ht="15" customHeight="1">
      <c r="A155" s="16"/>
      <c r="B155" s="2"/>
      <c r="C155" s="2"/>
      <c r="D155" s="24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5"/>
      <c r="Z155" s="8"/>
      <c r="AA155" s="8"/>
      <c r="AB155" s="17"/>
    </row>
    <row r="156" spans="1:28" ht="15" customHeight="1">
      <c r="A156" s="16"/>
      <c r="B156" s="2"/>
      <c r="C156" s="2"/>
      <c r="D156" s="24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/>
    </row>
    <row r="157" spans="1:28" ht="15" customHeight="1">
      <c r="A157" s="16"/>
      <c r="B157" s="2"/>
      <c r="C157" s="2"/>
      <c r="D157" s="24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25"/>
      <c r="Z157" s="8"/>
      <c r="AA157" s="8"/>
      <c r="AB157" s="17"/>
    </row>
    <row r="158" spans="1:28" ht="15" customHeight="1">
      <c r="A158" s="16"/>
      <c r="B158" s="2"/>
      <c r="C158" s="2"/>
      <c r="D158" s="24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25"/>
      <c r="Z158" s="8"/>
      <c r="AA158" s="8"/>
      <c r="AB158" s="17"/>
    </row>
    <row r="159" spans="1:28" ht="15" customHeight="1">
      <c r="A159" s="16"/>
      <c r="B159" s="2"/>
      <c r="C159" s="2"/>
      <c r="D159" s="24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25"/>
      <c r="Z159" s="8"/>
      <c r="AA159" s="8"/>
      <c r="AB159" s="17"/>
    </row>
    <row r="160" spans="1:28" ht="15" customHeight="1">
      <c r="A160" s="16"/>
      <c r="B160" s="2"/>
      <c r="C160" s="2"/>
      <c r="D160" s="24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5"/>
      <c r="Z160" s="8"/>
      <c r="AA160" s="8"/>
      <c r="AB160" s="17"/>
    </row>
    <row r="161" spans="1:28" ht="15" customHeight="1">
      <c r="A161" s="16"/>
      <c r="B161" s="2"/>
      <c r="C161" s="2"/>
      <c r="D161" s="24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5"/>
      <c r="Z161" s="8"/>
      <c r="AA161" s="8"/>
      <c r="AB161" s="17"/>
    </row>
    <row r="162" spans="1:28" ht="15" customHeight="1">
      <c r="A162" s="16" t="s">
        <v>203</v>
      </c>
      <c r="B162" s="2"/>
      <c r="C162" s="2"/>
      <c r="D162" s="24"/>
      <c r="E162" s="6"/>
      <c r="F162" s="7" t="s">
        <v>51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25"/>
      <c r="Z162" s="8"/>
      <c r="AA162" s="8"/>
      <c r="AB162" s="17"/>
    </row>
    <row r="163" spans="1:28" ht="15" customHeight="1">
      <c r="A163" s="86" t="s">
        <v>50</v>
      </c>
      <c r="B163" s="87"/>
      <c r="C163" s="87"/>
      <c r="D163" s="88"/>
      <c r="E163" s="6"/>
      <c r="F163" s="7"/>
      <c r="G163" s="95">
        <v>5.5</v>
      </c>
      <c r="H163" s="95"/>
      <c r="I163" s="6" t="s">
        <v>10</v>
      </c>
      <c r="J163" s="95">
        <v>5.4</v>
      </c>
      <c r="K163" s="95"/>
      <c r="L163" s="10" t="s">
        <v>159</v>
      </c>
      <c r="M163" s="6"/>
      <c r="N163" s="6"/>
      <c r="O163" s="6"/>
      <c r="P163" s="6"/>
      <c r="Q163" s="6"/>
      <c r="R163" s="6"/>
      <c r="S163" s="6"/>
      <c r="T163" s="6"/>
      <c r="U163" s="6"/>
      <c r="V163" s="6" t="s">
        <v>11</v>
      </c>
      <c r="W163" s="95">
        <f>ROUND(G163*J163, 3)</f>
        <v>29.7</v>
      </c>
      <c r="X163" s="95"/>
      <c r="Y163" s="96"/>
      <c r="Z163" s="8"/>
      <c r="AA163" s="8"/>
      <c r="AB163" s="17" t="s">
        <v>36</v>
      </c>
    </row>
    <row r="164" spans="1:28" ht="15" customHeight="1">
      <c r="A164" s="16"/>
      <c r="B164" s="2"/>
      <c r="C164" s="2"/>
      <c r="D164" s="24"/>
      <c r="E164" s="6"/>
      <c r="F164" s="7"/>
      <c r="G164" s="95">
        <v>4.0999999999999996</v>
      </c>
      <c r="H164" s="95"/>
      <c r="I164" s="6" t="s">
        <v>10</v>
      </c>
      <c r="J164" s="95">
        <v>5.4</v>
      </c>
      <c r="K164" s="95"/>
      <c r="L164" s="10" t="s">
        <v>204</v>
      </c>
      <c r="M164" s="6"/>
      <c r="N164" s="6"/>
      <c r="O164" s="6"/>
      <c r="P164" s="6"/>
      <c r="Q164" s="6"/>
      <c r="R164" s="6"/>
      <c r="S164" s="6"/>
      <c r="T164" s="6"/>
      <c r="U164" s="6"/>
      <c r="V164" s="6" t="s">
        <v>11</v>
      </c>
      <c r="W164" s="95">
        <f>ROUND(G164*J164, 3)</f>
        <v>22.14</v>
      </c>
      <c r="X164" s="95"/>
      <c r="Y164" s="96"/>
      <c r="Z164" s="89">
        <f>ROUND(SUM(W163:Y164), 3)</f>
        <v>51.84</v>
      </c>
      <c r="AA164" s="89"/>
      <c r="AB164" s="90"/>
    </row>
    <row r="165" spans="1:28" ht="15" customHeight="1">
      <c r="A165" s="18"/>
      <c r="B165" s="11"/>
      <c r="C165" s="11"/>
      <c r="D165" s="26"/>
      <c r="E165" s="12"/>
      <c r="F165" s="13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27"/>
      <c r="Z165" s="14"/>
      <c r="AA165" s="14"/>
      <c r="AB165" s="19"/>
    </row>
    <row r="166" spans="1:28" ht="15" customHeight="1">
      <c r="A166" s="20"/>
      <c r="B166" s="2"/>
      <c r="C166" s="2"/>
      <c r="D166" s="22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23"/>
      <c r="Z166" s="8"/>
      <c r="AA166" s="8"/>
      <c r="AB166" s="21"/>
    </row>
    <row r="167" spans="1:28" ht="15" customHeight="1">
      <c r="A167" s="16" t="s">
        <v>205</v>
      </c>
      <c r="B167" s="2"/>
      <c r="C167" s="2"/>
      <c r="D167" s="24"/>
      <c r="E167" s="6"/>
      <c r="F167" s="7" t="s">
        <v>53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25"/>
      <c r="Z167" s="8"/>
      <c r="AA167" s="8"/>
      <c r="AB167" s="17"/>
    </row>
    <row r="168" spans="1:28" ht="15" customHeight="1">
      <c r="A168" s="86" t="s">
        <v>50</v>
      </c>
      <c r="B168" s="87"/>
      <c r="C168" s="87"/>
      <c r="D168" s="88"/>
      <c r="E168" s="6"/>
      <c r="F168" s="7"/>
      <c r="G168" s="10" t="s">
        <v>254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 t="s">
        <v>11</v>
      </c>
      <c r="W168" s="95">
        <v>16.5</v>
      </c>
      <c r="X168" s="95"/>
      <c r="Y168" s="96"/>
      <c r="Z168" s="8"/>
      <c r="AA168" s="8"/>
      <c r="AB168" s="17" t="s">
        <v>56</v>
      </c>
    </row>
    <row r="169" spans="1:28" ht="15" customHeight="1">
      <c r="A169" s="16"/>
      <c r="B169" s="2"/>
      <c r="C169" s="2"/>
      <c r="D169" s="24"/>
      <c r="E169" s="6"/>
      <c r="F169" s="7"/>
      <c r="G169" s="10" t="s">
        <v>255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 t="s">
        <v>11</v>
      </c>
      <c r="W169" s="95">
        <v>12.3</v>
      </c>
      <c r="X169" s="95"/>
      <c r="Y169" s="96"/>
      <c r="Z169" s="89">
        <f>ROUND(SUM(W168:Y169), 3)</f>
        <v>28.8</v>
      </c>
      <c r="AA169" s="89"/>
      <c r="AB169" s="90"/>
    </row>
    <row r="170" spans="1:28" ht="15" customHeight="1">
      <c r="A170" s="18"/>
      <c r="B170" s="11"/>
      <c r="C170" s="11"/>
      <c r="D170" s="26"/>
      <c r="E170" s="12"/>
      <c r="F170" s="13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27"/>
      <c r="Z170" s="14"/>
      <c r="AA170" s="14"/>
      <c r="AB170" s="19"/>
    </row>
    <row r="171" spans="1:28" ht="15" customHeight="1">
      <c r="A171" s="20"/>
      <c r="B171" s="2"/>
      <c r="C171" s="2"/>
      <c r="D171" s="22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23"/>
      <c r="Z171" s="8"/>
      <c r="AA171" s="8"/>
      <c r="AB171" s="21"/>
    </row>
    <row r="172" spans="1:28" ht="15" customHeight="1">
      <c r="A172" s="16" t="s">
        <v>208</v>
      </c>
      <c r="B172" s="2"/>
      <c r="C172" s="2"/>
      <c r="D172" s="24"/>
      <c r="E172" s="6"/>
      <c r="F172" s="7" t="s">
        <v>69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25"/>
      <c r="Z172" s="8"/>
      <c r="AA172" s="8"/>
      <c r="AB172" s="17" t="s">
        <v>71</v>
      </c>
    </row>
    <row r="173" spans="1:28" ht="15" customHeight="1">
      <c r="A173" s="86" t="s">
        <v>68</v>
      </c>
      <c r="B173" s="87"/>
      <c r="C173" s="87"/>
      <c r="D173" s="88"/>
      <c r="E173" s="6"/>
      <c r="F173" s="7"/>
      <c r="G173" s="10" t="s">
        <v>256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 t="s">
        <v>11</v>
      </c>
      <c r="W173" s="95">
        <v>49.960999999999999</v>
      </c>
      <c r="X173" s="95"/>
      <c r="Y173" s="96"/>
      <c r="Z173" s="89">
        <f>ROUND(SUM(W173:X173), 3)</f>
        <v>49.960999999999999</v>
      </c>
      <c r="AA173" s="89"/>
      <c r="AB173" s="90"/>
    </row>
    <row r="174" spans="1:28" ht="15" customHeight="1">
      <c r="A174" s="18"/>
      <c r="B174" s="11"/>
      <c r="C174" s="11"/>
      <c r="D174" s="26"/>
      <c r="E174" s="12"/>
      <c r="F174" s="13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27"/>
      <c r="Z174" s="14"/>
      <c r="AA174" s="14"/>
      <c r="AB174" s="19"/>
    </row>
    <row r="175" spans="1:28" ht="15" customHeight="1">
      <c r="A175" s="20"/>
      <c r="B175" s="2"/>
      <c r="C175" s="2"/>
      <c r="D175" s="22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23"/>
      <c r="Z175" s="8"/>
      <c r="AA175" s="8"/>
      <c r="AB175" s="21"/>
    </row>
    <row r="176" spans="1:28" ht="15" customHeight="1">
      <c r="A176" s="16" t="s">
        <v>210</v>
      </c>
      <c r="B176" s="2"/>
      <c r="C176" s="2"/>
      <c r="D176" s="24"/>
      <c r="E176" s="6"/>
      <c r="F176" s="7" t="s">
        <v>74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5"/>
      <c r="Z176" s="8"/>
      <c r="AA176" s="8"/>
      <c r="AB176" s="17"/>
    </row>
    <row r="177" spans="1:28" ht="15" customHeight="1">
      <c r="A177" s="86" t="s">
        <v>74</v>
      </c>
      <c r="B177" s="87"/>
      <c r="C177" s="87"/>
      <c r="D177" s="88"/>
      <c r="E177" s="6"/>
      <c r="F177" s="7"/>
      <c r="G177" s="10" t="s">
        <v>256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 t="s">
        <v>11</v>
      </c>
      <c r="W177" s="95">
        <v>49.960999999999999</v>
      </c>
      <c r="X177" s="95"/>
      <c r="Y177" s="96"/>
      <c r="Z177" s="8"/>
      <c r="AA177" s="8"/>
      <c r="AB177" s="17"/>
    </row>
    <row r="178" spans="1:28" ht="15" customHeight="1">
      <c r="A178" s="16"/>
      <c r="B178" s="2"/>
      <c r="C178" s="2"/>
      <c r="D178" s="24"/>
      <c r="E178" s="6"/>
      <c r="F178" s="7"/>
      <c r="G178" s="95">
        <v>5</v>
      </c>
      <c r="H178" s="95"/>
      <c r="I178" s="6" t="s">
        <v>10</v>
      </c>
      <c r="J178" s="95">
        <v>0.5</v>
      </c>
      <c r="K178" s="9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 t="s">
        <v>11</v>
      </c>
      <c r="W178" s="95">
        <f>ROUND(G178*J178, 3)</f>
        <v>2.5</v>
      </c>
      <c r="X178" s="95"/>
      <c r="Y178" s="96"/>
      <c r="Z178" s="8"/>
      <c r="AA178" s="8"/>
      <c r="AB178" s="17"/>
    </row>
    <row r="179" spans="1:28" ht="15" customHeight="1">
      <c r="A179" s="16"/>
      <c r="B179" s="2"/>
      <c r="C179" s="2"/>
      <c r="D179" s="24"/>
      <c r="E179" s="6"/>
      <c r="F179" s="7"/>
      <c r="G179" s="6" t="s">
        <v>32</v>
      </c>
      <c r="H179" s="6" t="s">
        <v>23</v>
      </c>
      <c r="I179" s="95">
        <v>0.51200000000000001</v>
      </c>
      <c r="J179" s="95"/>
      <c r="K179" s="6" t="s">
        <v>10</v>
      </c>
      <c r="L179" s="6" t="s">
        <v>23</v>
      </c>
      <c r="M179" s="95">
        <v>0.51200000000000001</v>
      </c>
      <c r="N179" s="95"/>
      <c r="O179" s="6" t="s">
        <v>35</v>
      </c>
      <c r="P179" s="95">
        <v>0.3</v>
      </c>
      <c r="Q179" s="95"/>
      <c r="R179" s="6" t="s">
        <v>19</v>
      </c>
      <c r="S179" s="6" t="s">
        <v>10</v>
      </c>
      <c r="T179" s="6" t="s">
        <v>23</v>
      </c>
      <c r="U179" s="6"/>
      <c r="V179" s="6"/>
      <c r="W179" s="6"/>
      <c r="X179" s="6"/>
      <c r="Y179" s="25"/>
      <c r="Z179" s="8"/>
      <c r="AA179" s="8"/>
      <c r="AB179" s="17" t="s">
        <v>71</v>
      </c>
    </row>
    <row r="180" spans="1:28" ht="15" customHeight="1">
      <c r="A180" s="16"/>
      <c r="B180" s="2"/>
      <c r="C180" s="2"/>
      <c r="D180" s="24"/>
      <c r="E180" s="6"/>
      <c r="F180" s="7"/>
      <c r="G180" s="95">
        <v>0.51200000000000001</v>
      </c>
      <c r="H180" s="95"/>
      <c r="I180" s="6" t="s">
        <v>35</v>
      </c>
      <c r="J180" s="95">
        <v>0.3</v>
      </c>
      <c r="K180" s="95"/>
      <c r="L180" s="6" t="s">
        <v>19</v>
      </c>
      <c r="M180" s="6" t="s">
        <v>10</v>
      </c>
      <c r="N180" s="6" t="s">
        <v>23</v>
      </c>
      <c r="O180" s="95">
        <v>0.51200000000000001</v>
      </c>
      <c r="P180" s="95"/>
      <c r="Q180" s="6" t="s">
        <v>35</v>
      </c>
      <c r="R180" s="95">
        <v>0.42399999999999999</v>
      </c>
      <c r="S180" s="95"/>
      <c r="T180" s="6" t="s">
        <v>65</v>
      </c>
      <c r="U180" s="6"/>
      <c r="V180" s="6" t="s">
        <v>11</v>
      </c>
      <c r="W180" s="95">
        <f>ROUND(SQRT(I179*(M179-P179)*(G180-J180)*(O180-R180)), 3)</f>
        <v>4.4999999999999998E-2</v>
      </c>
      <c r="X180" s="95"/>
      <c r="Y180" s="96"/>
      <c r="Z180" s="89">
        <f>ROUND(SUM(W177:Y180), 3)</f>
        <v>52.506</v>
      </c>
      <c r="AA180" s="89"/>
      <c r="AB180" s="90"/>
    </row>
    <row r="181" spans="1:28" ht="15" customHeight="1">
      <c r="A181" s="18"/>
      <c r="B181" s="11"/>
      <c r="C181" s="11"/>
      <c r="D181" s="26"/>
      <c r="E181" s="12"/>
      <c r="F181" s="13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27"/>
      <c r="Z181" s="14"/>
      <c r="AA181" s="14"/>
      <c r="AB181" s="19"/>
    </row>
    <row r="182" spans="1:28" ht="15" customHeight="1">
      <c r="A182" s="20"/>
      <c r="B182" s="2"/>
      <c r="C182" s="2"/>
      <c r="D182" s="22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23"/>
      <c r="Z182" s="8"/>
      <c r="AA182" s="8"/>
      <c r="AB182" s="21"/>
    </row>
    <row r="183" spans="1:28" ht="15" customHeight="1">
      <c r="A183" s="16" t="s">
        <v>211</v>
      </c>
      <c r="B183" s="2"/>
      <c r="C183" s="2"/>
      <c r="D183" s="24"/>
      <c r="E183" s="6"/>
      <c r="F183" s="7" t="s">
        <v>213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25"/>
      <c r="Z183" s="8"/>
      <c r="AA183" s="8"/>
      <c r="AB183" s="17" t="s">
        <v>71</v>
      </c>
    </row>
    <row r="184" spans="1:28" ht="15" customHeight="1">
      <c r="A184" s="86" t="s">
        <v>212</v>
      </c>
      <c r="B184" s="87"/>
      <c r="C184" s="87"/>
      <c r="D184" s="88"/>
      <c r="E184" s="6"/>
      <c r="F184" s="7"/>
      <c r="G184" s="10" t="s">
        <v>257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 t="s">
        <v>11</v>
      </c>
      <c r="W184" s="95">
        <v>26.382999999999999</v>
      </c>
      <c r="X184" s="95"/>
      <c r="Y184" s="96"/>
      <c r="Z184" s="89">
        <f>ROUND(SUM(W184:X184), 3)</f>
        <v>26.382999999999999</v>
      </c>
      <c r="AA184" s="89"/>
      <c r="AB184" s="90"/>
    </row>
    <row r="185" spans="1:28" ht="15" customHeight="1">
      <c r="A185" s="28"/>
      <c r="B185" s="29"/>
      <c r="C185" s="29"/>
      <c r="D185" s="30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30"/>
      <c r="Z185" s="29"/>
      <c r="AA185" s="29"/>
      <c r="AB185" s="30"/>
    </row>
    <row r="186" spans="1:28" ht="15" customHeight="1"/>
    <row r="187" spans="1:28" ht="15" customHeight="1"/>
    <row r="188" spans="1:28" ht="15" customHeight="1"/>
    <row r="189" spans="1:28" ht="15" customHeight="1"/>
    <row r="190" spans="1:28" ht="15" customHeight="1"/>
    <row r="191" spans="1:28" ht="15" customHeight="1"/>
    <row r="192" spans="1:2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155">
    <mergeCell ref="A2:D2"/>
    <mergeCell ref="E2:Y2"/>
    <mergeCell ref="Z2:AB2"/>
    <mergeCell ref="G49:H49"/>
    <mergeCell ref="J49:K49"/>
    <mergeCell ref="M49:N49"/>
    <mergeCell ref="H53:I53"/>
    <mergeCell ref="K53:L53"/>
    <mergeCell ref="Q53:R53"/>
    <mergeCell ref="G54:H54"/>
    <mergeCell ref="G55:H55"/>
    <mergeCell ref="J55:K55"/>
    <mergeCell ref="M55:N55"/>
    <mergeCell ref="H50:I50"/>
    <mergeCell ref="K50:L50"/>
    <mergeCell ref="Q50:R50"/>
    <mergeCell ref="G51:H51"/>
    <mergeCell ref="G52:H52"/>
    <mergeCell ref="J52:K52"/>
    <mergeCell ref="M52:N52"/>
    <mergeCell ref="H64:I64"/>
    <mergeCell ref="K64:L64"/>
    <mergeCell ref="N64:O64"/>
    <mergeCell ref="Q64:R64"/>
    <mergeCell ref="J66:K66"/>
    <mergeCell ref="N66:O66"/>
    <mergeCell ref="G56:H56"/>
    <mergeCell ref="J56:K56"/>
    <mergeCell ref="M56:N56"/>
    <mergeCell ref="G57:H57"/>
    <mergeCell ref="J57:K57"/>
    <mergeCell ref="O57:P57"/>
    <mergeCell ref="G70:H70"/>
    <mergeCell ref="J70:K70"/>
    <mergeCell ref="J71:K71"/>
    <mergeCell ref="N71:O71"/>
    <mergeCell ref="S71:T71"/>
    <mergeCell ref="H72:I72"/>
    <mergeCell ref="K72:L72"/>
    <mergeCell ref="Q72:R72"/>
    <mergeCell ref="S66:T66"/>
    <mergeCell ref="H67:I67"/>
    <mergeCell ref="K67:L67"/>
    <mergeCell ref="Q67:R67"/>
    <mergeCell ref="J69:K69"/>
    <mergeCell ref="N69:O69"/>
    <mergeCell ref="S69:T69"/>
    <mergeCell ref="J78:K78"/>
    <mergeCell ref="N78:O78"/>
    <mergeCell ref="S78:T78"/>
    <mergeCell ref="G79:H79"/>
    <mergeCell ref="J79:K79"/>
    <mergeCell ref="G90:H90"/>
    <mergeCell ref="J90:K90"/>
    <mergeCell ref="H74:I74"/>
    <mergeCell ref="K74:L74"/>
    <mergeCell ref="N74:O74"/>
    <mergeCell ref="Q74:R74"/>
    <mergeCell ref="H76:I76"/>
    <mergeCell ref="K76:L76"/>
    <mergeCell ref="N76:O76"/>
    <mergeCell ref="Q76:R76"/>
    <mergeCell ref="W49:Y49"/>
    <mergeCell ref="W51:Y51"/>
    <mergeCell ref="W52:Y52"/>
    <mergeCell ref="W54:Y54"/>
    <mergeCell ref="W55:Y55"/>
    <mergeCell ref="G164:H164"/>
    <mergeCell ref="J164:K164"/>
    <mergeCell ref="G178:H178"/>
    <mergeCell ref="J178:K178"/>
    <mergeCell ref="G105:H105"/>
    <mergeCell ref="J105:K105"/>
    <mergeCell ref="G106:H106"/>
    <mergeCell ref="J106:K106"/>
    <mergeCell ref="G163:H163"/>
    <mergeCell ref="J163:K163"/>
    <mergeCell ref="G100:H100"/>
    <mergeCell ref="J100:K100"/>
    <mergeCell ref="M100:N100"/>
    <mergeCell ref="G101:H101"/>
    <mergeCell ref="J101:K101"/>
    <mergeCell ref="O101:P101"/>
    <mergeCell ref="G94:H94"/>
    <mergeCell ref="J94:K94"/>
    <mergeCell ref="G95:H95"/>
    <mergeCell ref="W56:Y56"/>
    <mergeCell ref="W57:Y57"/>
    <mergeCell ref="W59:Y59"/>
    <mergeCell ref="W60:Y60"/>
    <mergeCell ref="W65:Y65"/>
    <mergeCell ref="W68:Y68"/>
    <mergeCell ref="P179:Q179"/>
    <mergeCell ref="G180:H180"/>
    <mergeCell ref="J180:K180"/>
    <mergeCell ref="O180:P180"/>
    <mergeCell ref="R180:S180"/>
    <mergeCell ref="I179:J179"/>
    <mergeCell ref="M179:N179"/>
    <mergeCell ref="J95:K95"/>
    <mergeCell ref="G96:H96"/>
    <mergeCell ref="J96:K96"/>
    <mergeCell ref="H91:I91"/>
    <mergeCell ref="K91:L91"/>
    <mergeCell ref="Q91:R91"/>
    <mergeCell ref="G92:H92"/>
    <mergeCell ref="J92:K92"/>
    <mergeCell ref="H93:I93"/>
    <mergeCell ref="K93:L93"/>
    <mergeCell ref="Q93:R93"/>
    <mergeCell ref="W82:Y82"/>
    <mergeCell ref="W90:Y90"/>
    <mergeCell ref="W91:Y91"/>
    <mergeCell ref="W92:Y92"/>
    <mergeCell ref="W93:Y93"/>
    <mergeCell ref="W94:Y94"/>
    <mergeCell ref="W70:Y70"/>
    <mergeCell ref="W73:Y73"/>
    <mergeCell ref="W75:Y75"/>
    <mergeCell ref="W77:Y77"/>
    <mergeCell ref="W79:Y79"/>
    <mergeCell ref="W81:Y81"/>
    <mergeCell ref="W169:Y169"/>
    <mergeCell ref="W173:Y173"/>
    <mergeCell ref="W177:Y177"/>
    <mergeCell ref="W95:Y95"/>
    <mergeCell ref="W96:Y96"/>
    <mergeCell ref="W100:Y100"/>
    <mergeCell ref="W101:Y101"/>
    <mergeCell ref="W105:Y105"/>
    <mergeCell ref="W106:Y106"/>
    <mergeCell ref="A184:D184"/>
    <mergeCell ref="Z173:AB173"/>
    <mergeCell ref="Z180:AB180"/>
    <mergeCell ref="Z184:AB184"/>
    <mergeCell ref="A48:D48"/>
    <mergeCell ref="A64:D64"/>
    <mergeCell ref="A90:D90"/>
    <mergeCell ref="A163:D163"/>
    <mergeCell ref="A168:D168"/>
    <mergeCell ref="A173:D173"/>
    <mergeCell ref="A177:D177"/>
    <mergeCell ref="W178:Y178"/>
    <mergeCell ref="W180:Y180"/>
    <mergeCell ref="W184:Y184"/>
    <mergeCell ref="Z60:AB60"/>
    <mergeCell ref="Z82:AB82"/>
    <mergeCell ref="Z96:AB96"/>
    <mergeCell ref="Z101:AB101"/>
    <mergeCell ref="Z106:AB106"/>
    <mergeCell ref="Z164:AB164"/>
    <mergeCell ref="Z169:AB169"/>
    <mergeCell ref="W163:Y163"/>
    <mergeCell ref="W164:Y164"/>
    <mergeCell ref="W168:Y168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12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1.8</v>
      </c>
      <c r="H49" s="95"/>
      <c r="I49" s="6" t="s">
        <v>10</v>
      </c>
      <c r="J49" s="95">
        <v>0.58199999999999996</v>
      </c>
      <c r="K49" s="95"/>
      <c r="L49" s="6" t="s">
        <v>10</v>
      </c>
      <c r="M49" s="95">
        <v>0.5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0.52400000000000002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13</v>
      </c>
      <c r="G50" s="6" t="s">
        <v>17</v>
      </c>
      <c r="H50" s="95">
        <v>1.8</v>
      </c>
      <c r="I50" s="95"/>
      <c r="J50" s="6" t="s">
        <v>18</v>
      </c>
      <c r="K50" s="95">
        <v>2.593</v>
      </c>
      <c r="L50" s="95"/>
      <c r="M50" s="6" t="s">
        <v>19</v>
      </c>
      <c r="N50" s="6" t="s">
        <v>20</v>
      </c>
      <c r="O50" s="9">
        <v>2</v>
      </c>
      <c r="P50" s="6" t="s">
        <v>10</v>
      </c>
      <c r="Q50" s="95">
        <v>0.79300000000000004</v>
      </c>
      <c r="R50" s="95"/>
      <c r="S50" s="6" t="s">
        <v>19</v>
      </c>
      <c r="T50" s="6" t="s">
        <v>10</v>
      </c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/>
      <c r="G51" s="95">
        <v>0.5</v>
      </c>
      <c r="H51" s="95"/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ROUND((((H50+K50)/O50*Q50)*G51), 3)</f>
        <v>0.871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95">
        <v>2.593</v>
      </c>
      <c r="H52" s="95"/>
      <c r="I52" s="6" t="s">
        <v>10</v>
      </c>
      <c r="J52" s="95">
        <v>0.9</v>
      </c>
      <c r="K52" s="95"/>
      <c r="L52" s="6" t="s">
        <v>10</v>
      </c>
      <c r="M52" s="95">
        <v>0.5</v>
      </c>
      <c r="N52" s="95"/>
      <c r="O52" s="6"/>
      <c r="P52" s="6"/>
      <c r="Q52" s="6"/>
      <c r="R52" s="6"/>
      <c r="S52" s="6"/>
      <c r="T52" s="6"/>
      <c r="U52" s="6"/>
      <c r="V52" s="6" t="s">
        <v>11</v>
      </c>
      <c r="W52" s="95">
        <f>ROUND(G52*J52*M52, 3)</f>
        <v>1.167</v>
      </c>
      <c r="X52" s="95"/>
      <c r="Y52" s="96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 t="s">
        <v>21</v>
      </c>
      <c r="G53" s="6" t="s">
        <v>17</v>
      </c>
      <c r="H53" s="95">
        <v>2.593</v>
      </c>
      <c r="I53" s="95"/>
      <c r="J53" s="6" t="s">
        <v>18</v>
      </c>
      <c r="K53" s="95">
        <v>4.7</v>
      </c>
      <c r="L53" s="95"/>
      <c r="M53" s="6" t="s">
        <v>19</v>
      </c>
      <c r="N53" s="6" t="s">
        <v>20</v>
      </c>
      <c r="O53" s="9">
        <v>2</v>
      </c>
      <c r="P53" s="6" t="s">
        <v>10</v>
      </c>
      <c r="Q53" s="95">
        <v>2.1070000000000002</v>
      </c>
      <c r="R53" s="95"/>
      <c r="S53" s="6" t="s">
        <v>19</v>
      </c>
      <c r="T53" s="6" t="s">
        <v>10</v>
      </c>
      <c r="U53" s="6"/>
      <c r="V53" s="6"/>
      <c r="W53" s="6"/>
      <c r="X53" s="6"/>
      <c r="Y53" s="25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/>
      <c r="G54" s="95">
        <v>0.5</v>
      </c>
      <c r="H54" s="95"/>
      <c r="I54" s="6" t="s">
        <v>19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ROUND((((H53+K53)/O53*Q53)*G54), 3)</f>
        <v>3.8420000000000001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 t="s">
        <v>22</v>
      </c>
      <c r="G55" s="95">
        <v>4.7</v>
      </c>
      <c r="H55" s="95"/>
      <c r="I55" s="6" t="s">
        <v>10</v>
      </c>
      <c r="J55" s="95">
        <v>0.63800000000000001</v>
      </c>
      <c r="K55" s="95"/>
      <c r="L55" s="6" t="s">
        <v>10</v>
      </c>
      <c r="M55" s="95">
        <v>0.5</v>
      </c>
      <c r="N55" s="95"/>
      <c r="O55" s="6"/>
      <c r="P55" s="6"/>
      <c r="Q55" s="6"/>
      <c r="R55" s="6"/>
      <c r="S55" s="6"/>
      <c r="T55" s="6"/>
      <c r="U55" s="6"/>
      <c r="V55" s="6" t="s">
        <v>11</v>
      </c>
      <c r="W55" s="95">
        <f>ROUND(G55*J55*M55, 3)</f>
        <v>1.4990000000000001</v>
      </c>
      <c r="X55" s="95"/>
      <c r="Y55" s="96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 t="s">
        <v>28</v>
      </c>
      <c r="G56" s="95">
        <v>5</v>
      </c>
      <c r="H56" s="95"/>
      <c r="I56" s="6" t="s">
        <v>10</v>
      </c>
      <c r="J56" s="95">
        <v>0.86199999999999999</v>
      </c>
      <c r="K56" s="95"/>
      <c r="L56" s="6" t="s">
        <v>10</v>
      </c>
      <c r="M56" s="95">
        <v>0.5</v>
      </c>
      <c r="N56" s="95"/>
      <c r="O56" s="6"/>
      <c r="P56" s="6"/>
      <c r="Q56" s="6"/>
      <c r="R56" s="6"/>
      <c r="S56" s="6"/>
      <c r="T56" s="6"/>
      <c r="U56" s="6"/>
      <c r="V56" s="6" t="s">
        <v>11</v>
      </c>
      <c r="W56" s="95">
        <f>ROUND(G56*J56*M56, 3)</f>
        <v>2.1549999999999998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192</v>
      </c>
      <c r="G57" s="95">
        <v>5</v>
      </c>
      <c r="H57" s="95"/>
      <c r="I57" s="6" t="s">
        <v>10</v>
      </c>
      <c r="J57" s="95">
        <v>1.6E-2</v>
      </c>
      <c r="K57" s="95"/>
      <c r="L57" s="6" t="s">
        <v>20</v>
      </c>
      <c r="M57" s="9">
        <v>2</v>
      </c>
      <c r="N57" s="6" t="s">
        <v>10</v>
      </c>
      <c r="O57" s="95">
        <v>0.5</v>
      </c>
      <c r="P57" s="95"/>
      <c r="Q57" s="6"/>
      <c r="R57" s="6"/>
      <c r="S57" s="6"/>
      <c r="T57" s="6"/>
      <c r="U57" s="6"/>
      <c r="V57" s="6" t="s">
        <v>11</v>
      </c>
      <c r="W57" s="95">
        <f>ROUND(G57*J57/M57*O57, 3)</f>
        <v>0.02</v>
      </c>
      <c r="X57" s="95"/>
      <c r="Y57" s="96"/>
      <c r="Z57" s="8"/>
      <c r="AA57" s="8"/>
      <c r="AB57" s="17"/>
    </row>
    <row r="58" spans="1:28" ht="15" customHeight="1">
      <c r="A58" s="16"/>
      <c r="B58" s="2"/>
      <c r="C58" s="2"/>
      <c r="D58" s="24"/>
      <c r="E58" s="6"/>
      <c r="F58" s="7"/>
      <c r="G58" s="10" t="s">
        <v>250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5"/>
      <c r="Z58" s="8"/>
      <c r="AA58" s="8"/>
      <c r="AB58" s="17"/>
    </row>
    <row r="59" spans="1:28" ht="15" customHeight="1">
      <c r="A59" s="16"/>
      <c r="B59" s="2"/>
      <c r="C59" s="2"/>
      <c r="D59" s="24"/>
      <c r="E59" s="6"/>
      <c r="F59" s="7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11</v>
      </c>
      <c r="W59" s="95">
        <v>0.29599999999999999</v>
      </c>
      <c r="X59" s="95"/>
      <c r="Y59" s="96"/>
      <c r="Z59" s="8"/>
      <c r="AA59" s="8"/>
      <c r="AB59" s="17" t="s">
        <v>24</v>
      </c>
    </row>
    <row r="60" spans="1:28" ht="15" customHeight="1">
      <c r="A60" s="16"/>
      <c r="B60" s="2"/>
      <c r="C60" s="2"/>
      <c r="D60" s="24"/>
      <c r="E60" s="6"/>
      <c r="F60" s="7"/>
      <c r="G60" s="10" t="s">
        <v>251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11</v>
      </c>
      <c r="W60" s="95">
        <v>8.1000000000000003E-2</v>
      </c>
      <c r="X60" s="95"/>
      <c r="Y60" s="96"/>
      <c r="Z60" s="89">
        <f>ROUND(SUM(W49:Y60), 3)</f>
        <v>10.455</v>
      </c>
      <c r="AA60" s="89"/>
      <c r="AB60" s="90"/>
    </row>
    <row r="61" spans="1:28" ht="15" customHeight="1">
      <c r="A61" s="18"/>
      <c r="B61" s="11"/>
      <c r="C61" s="11"/>
      <c r="D61" s="26"/>
      <c r="E61" s="12"/>
      <c r="F61" s="13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7"/>
      <c r="Z61" s="14"/>
      <c r="AA61" s="14"/>
      <c r="AB61" s="19"/>
    </row>
    <row r="62" spans="1:28" ht="15" customHeight="1">
      <c r="A62" s="20"/>
      <c r="B62" s="2"/>
      <c r="C62" s="2"/>
      <c r="D62" s="22"/>
      <c r="E62" s="6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3"/>
      <c r="Z62" s="8"/>
      <c r="AA62" s="8"/>
      <c r="AB62" s="21"/>
    </row>
    <row r="63" spans="1:28" ht="15" customHeight="1">
      <c r="A63" s="16" t="s">
        <v>198</v>
      </c>
      <c r="B63" s="2"/>
      <c r="C63" s="2"/>
      <c r="D63" s="24"/>
      <c r="E63" s="6"/>
      <c r="F63" s="7" t="s">
        <v>31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86" t="s">
        <v>30</v>
      </c>
      <c r="B64" s="87"/>
      <c r="C64" s="87"/>
      <c r="D64" s="88"/>
      <c r="E64" s="6"/>
      <c r="F64" s="7" t="s">
        <v>9</v>
      </c>
      <c r="G64" s="6" t="s">
        <v>23</v>
      </c>
      <c r="H64" s="95">
        <v>0.5</v>
      </c>
      <c r="I64" s="95"/>
      <c r="J64" s="6" t="s">
        <v>10</v>
      </c>
      <c r="K64" s="95">
        <v>0.58199999999999996</v>
      </c>
      <c r="L64" s="95"/>
      <c r="M64" s="6" t="s">
        <v>18</v>
      </c>
      <c r="N64" s="95">
        <v>1.8</v>
      </c>
      <c r="O64" s="95"/>
      <c r="P64" s="6" t="s">
        <v>10</v>
      </c>
      <c r="Q64" s="95">
        <v>0.58199999999999996</v>
      </c>
      <c r="R64" s="95"/>
      <c r="S64" s="6" t="s">
        <v>19</v>
      </c>
      <c r="T64" s="6" t="s">
        <v>10</v>
      </c>
      <c r="U64" s="9">
        <v>1</v>
      </c>
      <c r="V64" s="6"/>
      <c r="W64" s="6"/>
      <c r="X64" s="6"/>
      <c r="Y64" s="25"/>
      <c r="Z64" s="8"/>
      <c r="AA64" s="8"/>
      <c r="AB64" s="17"/>
    </row>
    <row r="65" spans="1:28" ht="15" customHeight="1">
      <c r="A65" s="16"/>
      <c r="B65" s="2"/>
      <c r="C65" s="2"/>
      <c r="D65" s="24"/>
      <c r="E65" s="6"/>
      <c r="F65" s="7"/>
      <c r="G65" s="6" t="s">
        <v>34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f>ROUND((H64*K64+N64*Q64)*U64, 3)</f>
        <v>1.339</v>
      </c>
      <c r="X65" s="95"/>
      <c r="Y65" s="96"/>
      <c r="Z65" s="8"/>
      <c r="AA65" s="8"/>
      <c r="AB65" s="17"/>
    </row>
    <row r="66" spans="1:28" ht="15" customHeight="1">
      <c r="A66" s="16"/>
      <c r="B66" s="2"/>
      <c r="C66" s="2"/>
      <c r="D66" s="24"/>
      <c r="E66" s="6"/>
      <c r="F66" s="7" t="s">
        <v>13</v>
      </c>
      <c r="G66" s="6" t="s">
        <v>23</v>
      </c>
      <c r="H66" s="6" t="s">
        <v>32</v>
      </c>
      <c r="I66" s="6" t="s">
        <v>23</v>
      </c>
      <c r="J66" s="95">
        <v>0.79300000000000004</v>
      </c>
      <c r="K66" s="95"/>
      <c r="L66" s="6" t="s">
        <v>15</v>
      </c>
      <c r="M66" s="6" t="s">
        <v>18</v>
      </c>
      <c r="N66" s="95">
        <v>0.79300000000000004</v>
      </c>
      <c r="O66" s="95"/>
      <c r="P66" s="6" t="s">
        <v>15</v>
      </c>
      <c r="Q66" s="6" t="s">
        <v>19</v>
      </c>
      <c r="R66" s="6" t="s">
        <v>10</v>
      </c>
      <c r="S66" s="95">
        <v>0.5</v>
      </c>
      <c r="T66" s="95"/>
      <c r="U66" s="6" t="s">
        <v>18</v>
      </c>
      <c r="V66" s="6"/>
      <c r="W66" s="6"/>
      <c r="X66" s="6"/>
      <c r="Y66" s="25"/>
      <c r="Z66" s="8"/>
      <c r="AA66" s="8"/>
      <c r="AB66" s="17"/>
    </row>
    <row r="67" spans="1:28" ht="15" customHeight="1">
      <c r="A67" s="16"/>
      <c r="B67" s="2"/>
      <c r="C67" s="2"/>
      <c r="D67" s="24"/>
      <c r="E67" s="6"/>
      <c r="F67" s="7"/>
      <c r="G67" s="6" t="s">
        <v>23</v>
      </c>
      <c r="H67" s="95">
        <v>1.8</v>
      </c>
      <c r="I67" s="95"/>
      <c r="J67" s="6" t="s">
        <v>18</v>
      </c>
      <c r="K67" s="95">
        <v>2.593</v>
      </c>
      <c r="L67" s="95"/>
      <c r="M67" s="6" t="s">
        <v>19</v>
      </c>
      <c r="N67" s="6" t="s">
        <v>20</v>
      </c>
      <c r="O67" s="9">
        <v>2</v>
      </c>
      <c r="P67" s="6" t="s">
        <v>10</v>
      </c>
      <c r="Q67" s="95">
        <v>0.79300000000000004</v>
      </c>
      <c r="R67" s="95"/>
      <c r="S67" s="6" t="s">
        <v>19</v>
      </c>
      <c r="T67" s="6" t="s">
        <v>10</v>
      </c>
      <c r="U67" s="9">
        <v>1</v>
      </c>
      <c r="V67" s="6"/>
      <c r="W67" s="6"/>
      <c r="X67" s="6"/>
      <c r="Y67" s="25"/>
      <c r="Z67" s="8"/>
      <c r="AA67" s="8"/>
      <c r="AB67" s="17"/>
    </row>
    <row r="68" spans="1:28" ht="15" customHeight="1">
      <c r="A68" s="16"/>
      <c r="B68" s="2"/>
      <c r="C68" s="2"/>
      <c r="D68" s="24"/>
      <c r="E68" s="6"/>
      <c r="F68" s="7"/>
      <c r="G68" s="6" t="s">
        <v>34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">
        <v>11</v>
      </c>
      <c r="W68" s="95">
        <f>ROUND((SQRT(J66^2+N66^2)*S66+(H67+K67)/O67*Q67)*U67, 3)</f>
        <v>2.3029999999999999</v>
      </c>
      <c r="X68" s="95"/>
      <c r="Y68" s="96"/>
      <c r="Z68" s="8"/>
      <c r="AA68" s="8"/>
      <c r="AB68" s="17"/>
    </row>
    <row r="69" spans="1:28" ht="15" customHeight="1">
      <c r="A69" s="16"/>
      <c r="B69" s="2"/>
      <c r="C69" s="2"/>
      <c r="D69" s="24"/>
      <c r="E69" s="6"/>
      <c r="F69" s="7" t="s">
        <v>16</v>
      </c>
      <c r="G69" s="6" t="s">
        <v>23</v>
      </c>
      <c r="H69" s="6" t="s">
        <v>32</v>
      </c>
      <c r="I69" s="6" t="s">
        <v>23</v>
      </c>
      <c r="J69" s="95">
        <v>0.9</v>
      </c>
      <c r="K69" s="95"/>
      <c r="L69" s="6" t="s">
        <v>15</v>
      </c>
      <c r="M69" s="6" t="s">
        <v>18</v>
      </c>
      <c r="N69" s="95">
        <v>0.9</v>
      </c>
      <c r="O69" s="95"/>
      <c r="P69" s="6" t="s">
        <v>15</v>
      </c>
      <c r="Q69" s="6" t="s">
        <v>19</v>
      </c>
      <c r="R69" s="6" t="s">
        <v>10</v>
      </c>
      <c r="S69" s="95">
        <v>0.5</v>
      </c>
      <c r="T69" s="95"/>
      <c r="U69" s="6" t="s">
        <v>18</v>
      </c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/>
      <c r="G70" s="95">
        <v>2.593</v>
      </c>
      <c r="H70" s="95"/>
      <c r="I70" s="6" t="s">
        <v>10</v>
      </c>
      <c r="J70" s="95">
        <v>0.9</v>
      </c>
      <c r="K70" s="95"/>
      <c r="L70" s="6" t="s">
        <v>19</v>
      </c>
      <c r="M70" s="6" t="s">
        <v>10</v>
      </c>
      <c r="N70" s="9">
        <v>1</v>
      </c>
      <c r="O70" s="6" t="s">
        <v>34</v>
      </c>
      <c r="P70" s="6"/>
      <c r="Q70" s="6"/>
      <c r="R70" s="6"/>
      <c r="S70" s="6"/>
      <c r="T70" s="6"/>
      <c r="U70" s="6"/>
      <c r="V70" s="6" t="s">
        <v>11</v>
      </c>
      <c r="W70" s="95">
        <f>ROUND((SQRT(J69^2+N69^2)*S69+G70*J70)*N70, 3)</f>
        <v>2.97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21</v>
      </c>
      <c r="G71" s="6" t="s">
        <v>23</v>
      </c>
      <c r="H71" s="6" t="s">
        <v>32</v>
      </c>
      <c r="I71" s="6" t="s">
        <v>23</v>
      </c>
      <c r="J71" s="95">
        <v>2.1070000000000002</v>
      </c>
      <c r="K71" s="95"/>
      <c r="L71" s="6" t="s">
        <v>15</v>
      </c>
      <c r="M71" s="6" t="s">
        <v>18</v>
      </c>
      <c r="N71" s="95">
        <v>2.1070000000000002</v>
      </c>
      <c r="O71" s="95"/>
      <c r="P71" s="6" t="s">
        <v>15</v>
      </c>
      <c r="Q71" s="6" t="s">
        <v>19</v>
      </c>
      <c r="R71" s="6" t="s">
        <v>10</v>
      </c>
      <c r="S71" s="95">
        <v>0.5</v>
      </c>
      <c r="T71" s="95"/>
      <c r="U71" s="6" t="s">
        <v>18</v>
      </c>
      <c r="V71" s="6"/>
      <c r="W71" s="6"/>
      <c r="X71" s="6"/>
      <c r="Y71" s="25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/>
      <c r="G72" s="6" t="s">
        <v>23</v>
      </c>
      <c r="H72" s="95">
        <v>2.593</v>
      </c>
      <c r="I72" s="95"/>
      <c r="J72" s="6" t="s">
        <v>18</v>
      </c>
      <c r="K72" s="95">
        <v>4.7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2.1070000000000002</v>
      </c>
      <c r="R72" s="95"/>
      <c r="S72" s="6" t="s">
        <v>19</v>
      </c>
      <c r="T72" s="6" t="s">
        <v>10</v>
      </c>
      <c r="U72" s="9">
        <v>1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ROUND((SQRT(J71^2+N71^2)*S71+(H72+K72)/O72*Q72)*U72, 3)</f>
        <v>9.173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22</v>
      </c>
      <c r="G74" s="6" t="s">
        <v>23</v>
      </c>
      <c r="H74" s="95">
        <v>0.5</v>
      </c>
      <c r="I74" s="95"/>
      <c r="J74" s="6" t="s">
        <v>10</v>
      </c>
      <c r="K74" s="95">
        <v>0.63800000000000001</v>
      </c>
      <c r="L74" s="95"/>
      <c r="M74" s="6" t="s">
        <v>18</v>
      </c>
      <c r="N74" s="95">
        <v>4.7</v>
      </c>
      <c r="O74" s="95"/>
      <c r="P74" s="6" t="s">
        <v>10</v>
      </c>
      <c r="Q74" s="95">
        <v>0.63800000000000001</v>
      </c>
      <c r="R74" s="95"/>
      <c r="S74" s="6" t="s">
        <v>19</v>
      </c>
      <c r="T74" s="6" t="s">
        <v>10</v>
      </c>
      <c r="U74" s="9">
        <v>1</v>
      </c>
      <c r="V74" s="6"/>
      <c r="W74" s="6"/>
      <c r="X74" s="6"/>
      <c r="Y74" s="25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/>
      <c r="G75" s="6" t="s">
        <v>34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f>ROUND((H74*K74+N74*Q74)*U74, 3)</f>
        <v>3.3180000000000001</v>
      </c>
      <c r="X75" s="95"/>
      <c r="Y75" s="96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 t="s">
        <v>28</v>
      </c>
      <c r="G76" s="6" t="s">
        <v>23</v>
      </c>
      <c r="H76" s="95">
        <v>0.5</v>
      </c>
      <c r="I76" s="95"/>
      <c r="J76" s="6" t="s">
        <v>10</v>
      </c>
      <c r="K76" s="95">
        <v>0.86199999999999999</v>
      </c>
      <c r="L76" s="95"/>
      <c r="M76" s="6" t="s">
        <v>18</v>
      </c>
      <c r="N76" s="95">
        <v>5</v>
      </c>
      <c r="O76" s="95"/>
      <c r="P76" s="6" t="s">
        <v>10</v>
      </c>
      <c r="Q76" s="95">
        <v>0.86199999999999999</v>
      </c>
      <c r="R76" s="95"/>
      <c r="S76" s="6" t="s">
        <v>19</v>
      </c>
      <c r="T76" s="6" t="s">
        <v>10</v>
      </c>
      <c r="U76" s="9">
        <v>1</v>
      </c>
      <c r="V76" s="6"/>
      <c r="W76" s="6"/>
      <c r="X76" s="6"/>
      <c r="Y76" s="25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/>
      <c r="G77" s="6" t="s">
        <v>34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">
        <v>11</v>
      </c>
      <c r="W77" s="95">
        <f>ROUND((H76*K76+N76*Q76)*U76, 3)</f>
        <v>4.7409999999999997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192</v>
      </c>
      <c r="G78" s="6" t="s">
        <v>23</v>
      </c>
      <c r="H78" s="6" t="s">
        <v>32</v>
      </c>
      <c r="I78" s="6" t="s">
        <v>23</v>
      </c>
      <c r="J78" s="95">
        <v>5</v>
      </c>
      <c r="K78" s="95"/>
      <c r="L78" s="6" t="s">
        <v>15</v>
      </c>
      <c r="M78" s="6" t="s">
        <v>18</v>
      </c>
      <c r="N78" s="95">
        <v>1.6E-2</v>
      </c>
      <c r="O78" s="95"/>
      <c r="P78" s="6" t="s">
        <v>15</v>
      </c>
      <c r="Q78" s="6" t="s">
        <v>19</v>
      </c>
      <c r="R78" s="6" t="s">
        <v>10</v>
      </c>
      <c r="S78" s="95">
        <v>0.5</v>
      </c>
      <c r="T78" s="95"/>
      <c r="U78" s="6" t="s">
        <v>18</v>
      </c>
      <c r="V78" s="6"/>
      <c r="W78" s="6"/>
      <c r="X78" s="6"/>
      <c r="Y78" s="25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/>
      <c r="G79" s="95">
        <v>5</v>
      </c>
      <c r="H79" s="95"/>
      <c r="I79" s="6" t="s">
        <v>10</v>
      </c>
      <c r="J79" s="95">
        <v>1.6E-2</v>
      </c>
      <c r="K79" s="95"/>
      <c r="L79" s="6" t="s">
        <v>20</v>
      </c>
      <c r="M79" s="9">
        <v>2</v>
      </c>
      <c r="N79" s="6" t="s">
        <v>19</v>
      </c>
      <c r="O79" s="6" t="s">
        <v>10</v>
      </c>
      <c r="P79" s="9">
        <v>1</v>
      </c>
      <c r="Q79" s="6" t="s">
        <v>34</v>
      </c>
      <c r="R79" s="6"/>
      <c r="S79" s="6"/>
      <c r="T79" s="6"/>
      <c r="U79" s="6"/>
      <c r="V79" s="6" t="s">
        <v>11</v>
      </c>
      <c r="W79" s="95">
        <f>ROUND((SQRT(J78^2+N78^2)*S78+G79*J79/M79)*P79, 3)</f>
        <v>2.54</v>
      </c>
      <c r="X79" s="95"/>
      <c r="Y79" s="96"/>
      <c r="Z79" s="8"/>
      <c r="AA79" s="8"/>
      <c r="AB79" s="17"/>
    </row>
    <row r="80" spans="1:28" ht="15" customHeight="1">
      <c r="A80" s="16"/>
      <c r="B80" s="2"/>
      <c r="C80" s="2"/>
      <c r="D80" s="24"/>
      <c r="E80" s="6"/>
      <c r="F80" s="7"/>
      <c r="G80" s="10" t="s">
        <v>252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25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11</v>
      </c>
      <c r="W81" s="95">
        <v>2.7869999999999999</v>
      </c>
      <c r="X81" s="95"/>
      <c r="Y81" s="96"/>
      <c r="Z81" s="8"/>
      <c r="AA81" s="8"/>
      <c r="AB81" s="17" t="s">
        <v>36</v>
      </c>
    </row>
    <row r="82" spans="1:28" ht="15" customHeight="1">
      <c r="A82" s="16"/>
      <c r="B82" s="2"/>
      <c r="C82" s="2"/>
      <c r="D82" s="24"/>
      <c r="E82" s="6"/>
      <c r="F82" s="7"/>
      <c r="G82" s="10" t="s">
        <v>253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 t="s">
        <v>11</v>
      </c>
      <c r="W82" s="95">
        <v>0.63600000000000001</v>
      </c>
      <c r="X82" s="95"/>
      <c r="Y82" s="96"/>
      <c r="Z82" s="89">
        <f>ROUND(SUM(W65:Y82), 3)</f>
        <v>29.806999999999999</v>
      </c>
      <c r="AA82" s="89"/>
      <c r="AB82" s="90"/>
    </row>
    <row r="83" spans="1:28" ht="15" customHeight="1">
      <c r="A83" s="18"/>
      <c r="B83" s="11"/>
      <c r="C83" s="11"/>
      <c r="D83" s="26"/>
      <c r="E83" s="12"/>
      <c r="F83" s="13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27"/>
      <c r="Z83" s="14"/>
      <c r="AA83" s="14"/>
      <c r="AB83" s="19"/>
    </row>
    <row r="84" spans="1:28" ht="15" customHeight="1">
      <c r="A84" s="2"/>
      <c r="B84" s="2"/>
      <c r="C84" s="2"/>
      <c r="D84" s="2"/>
      <c r="E84" s="6"/>
      <c r="F84" s="7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8"/>
      <c r="AA84" s="8"/>
      <c r="AB84" s="8"/>
    </row>
    <row r="85" spans="1:28" ht="15" customHeight="1">
      <c r="A85" s="2"/>
      <c r="B85" s="2"/>
      <c r="C85" s="2"/>
      <c r="D85" s="2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8"/>
      <c r="AA85" s="8"/>
      <c r="AB85" s="8"/>
    </row>
    <row r="86" spans="1:28" ht="15" customHeight="1">
      <c r="A86" s="2"/>
      <c r="B86" s="2"/>
      <c r="C86" s="2"/>
      <c r="D86" s="2"/>
      <c r="E86" s="6"/>
      <c r="F86" s="7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8"/>
      <c r="AA86" s="8"/>
      <c r="AB86" s="8"/>
    </row>
    <row r="87" spans="1:28" ht="15" customHeight="1">
      <c r="A87" s="2"/>
      <c r="B87" s="2"/>
      <c r="C87" s="2"/>
      <c r="D87" s="2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8"/>
      <c r="AA87" s="8"/>
      <c r="AB87" s="8"/>
    </row>
    <row r="88" spans="1:28" ht="15" customHeight="1">
      <c r="A88" s="2"/>
      <c r="B88" s="2"/>
      <c r="C88" s="2"/>
      <c r="D88" s="2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8"/>
      <c r="AA88" s="8"/>
      <c r="AB88" s="8"/>
    </row>
    <row r="89" spans="1:28" ht="15" customHeight="1">
      <c r="A89" s="16" t="s">
        <v>29</v>
      </c>
      <c r="B89" s="2"/>
      <c r="C89" s="2"/>
      <c r="D89" s="24"/>
      <c r="E89" s="6"/>
      <c r="F89" s="7" t="s">
        <v>31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8"/>
      <c r="AA89" s="8"/>
      <c r="AB89" s="17"/>
    </row>
    <row r="90" spans="1:28" ht="15" customHeight="1">
      <c r="A90" s="86" t="s">
        <v>201</v>
      </c>
      <c r="B90" s="87"/>
      <c r="C90" s="87"/>
      <c r="D90" s="88"/>
      <c r="E90" s="6"/>
      <c r="F90" s="7" t="s">
        <v>9</v>
      </c>
      <c r="G90" s="95">
        <v>1.8</v>
      </c>
      <c r="H90" s="95"/>
      <c r="I90" s="6" t="s">
        <v>10</v>
      </c>
      <c r="J90" s="95">
        <v>0.58199999999999996</v>
      </c>
      <c r="K90" s="95"/>
      <c r="L90" s="6"/>
      <c r="M90" s="6"/>
      <c r="N90" s="6"/>
      <c r="O90" s="6"/>
      <c r="P90" s="6"/>
      <c r="Q90" s="6"/>
      <c r="R90" s="6"/>
      <c r="S90" s="6"/>
      <c r="T90" s="6"/>
      <c r="U90" s="6"/>
      <c r="V90" s="6" t="s">
        <v>11</v>
      </c>
      <c r="W90" s="95">
        <f>ROUND(G90*J90, 3)</f>
        <v>1.048</v>
      </c>
      <c r="X90" s="95"/>
      <c r="Y90" s="96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 t="s">
        <v>13</v>
      </c>
      <c r="G91" s="6" t="s">
        <v>23</v>
      </c>
      <c r="H91" s="95">
        <v>1.8</v>
      </c>
      <c r="I91" s="95"/>
      <c r="J91" s="6" t="s">
        <v>18</v>
      </c>
      <c r="K91" s="95">
        <v>2.593</v>
      </c>
      <c r="L91" s="95"/>
      <c r="M91" s="6" t="s">
        <v>19</v>
      </c>
      <c r="N91" s="6" t="s">
        <v>20</v>
      </c>
      <c r="O91" s="9">
        <v>2</v>
      </c>
      <c r="P91" s="6" t="s">
        <v>10</v>
      </c>
      <c r="Q91" s="95">
        <v>0.79300000000000004</v>
      </c>
      <c r="R91" s="95"/>
      <c r="S91" s="6"/>
      <c r="T91" s="6"/>
      <c r="U91" s="6"/>
      <c r="V91" s="6" t="s">
        <v>11</v>
      </c>
      <c r="W91" s="95">
        <f>ROUND((H91+K91)/O91*Q91, 3)</f>
        <v>1.742</v>
      </c>
      <c r="X91" s="95"/>
      <c r="Y91" s="96"/>
      <c r="Z91" s="8"/>
      <c r="AA91" s="8"/>
      <c r="AB91" s="17"/>
    </row>
    <row r="92" spans="1:28" ht="15" customHeight="1">
      <c r="A92" s="16"/>
      <c r="B92" s="2"/>
      <c r="C92" s="2"/>
      <c r="D92" s="24"/>
      <c r="E92" s="6"/>
      <c r="F92" s="7" t="s">
        <v>16</v>
      </c>
      <c r="G92" s="95">
        <v>2.593</v>
      </c>
      <c r="H92" s="95"/>
      <c r="I92" s="6" t="s">
        <v>10</v>
      </c>
      <c r="J92" s="95">
        <v>0.9</v>
      </c>
      <c r="K92" s="95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">
        <v>11</v>
      </c>
      <c r="W92" s="95">
        <f>ROUND(G92*J92, 3)</f>
        <v>2.3340000000000001</v>
      </c>
      <c r="X92" s="95"/>
      <c r="Y92" s="96"/>
      <c r="Z92" s="8"/>
      <c r="AA92" s="8"/>
      <c r="AB92" s="17"/>
    </row>
    <row r="93" spans="1:28" ht="15" customHeight="1">
      <c r="A93" s="16"/>
      <c r="B93" s="2"/>
      <c r="C93" s="2"/>
      <c r="D93" s="24"/>
      <c r="E93" s="6"/>
      <c r="F93" s="7" t="s">
        <v>21</v>
      </c>
      <c r="G93" s="6" t="s">
        <v>23</v>
      </c>
      <c r="H93" s="95">
        <v>2.593</v>
      </c>
      <c r="I93" s="95"/>
      <c r="J93" s="6" t="s">
        <v>18</v>
      </c>
      <c r="K93" s="95">
        <v>4.7</v>
      </c>
      <c r="L93" s="95"/>
      <c r="M93" s="6" t="s">
        <v>19</v>
      </c>
      <c r="N93" s="6" t="s">
        <v>20</v>
      </c>
      <c r="O93" s="9">
        <v>2</v>
      </c>
      <c r="P93" s="6" t="s">
        <v>10</v>
      </c>
      <c r="Q93" s="95">
        <v>2.1070000000000002</v>
      </c>
      <c r="R93" s="95"/>
      <c r="S93" s="6"/>
      <c r="T93" s="6"/>
      <c r="U93" s="6"/>
      <c r="V93" s="6" t="s">
        <v>11</v>
      </c>
      <c r="W93" s="95">
        <f>ROUND((H93+K93)/O93*Q93, 3)</f>
        <v>7.6829999999999998</v>
      </c>
      <c r="X93" s="95"/>
      <c r="Y93" s="96"/>
      <c r="Z93" s="8"/>
      <c r="AA93" s="8"/>
      <c r="AB93" s="17"/>
    </row>
    <row r="94" spans="1:28" ht="15" customHeight="1">
      <c r="A94" s="16"/>
      <c r="B94" s="2"/>
      <c r="C94" s="2"/>
      <c r="D94" s="24"/>
      <c r="E94" s="6"/>
      <c r="F94" s="7" t="s">
        <v>22</v>
      </c>
      <c r="G94" s="95">
        <v>4.7</v>
      </c>
      <c r="H94" s="95"/>
      <c r="I94" s="6" t="s">
        <v>10</v>
      </c>
      <c r="J94" s="95">
        <v>0.63800000000000001</v>
      </c>
      <c r="K94" s="95"/>
      <c r="L94" s="6"/>
      <c r="M94" s="6"/>
      <c r="N94" s="6"/>
      <c r="O94" s="6"/>
      <c r="P94" s="6"/>
      <c r="Q94" s="6"/>
      <c r="R94" s="6"/>
      <c r="S94" s="6"/>
      <c r="T94" s="6"/>
      <c r="U94" s="6"/>
      <c r="V94" s="6" t="s">
        <v>11</v>
      </c>
      <c r="W94" s="95">
        <f>ROUND(G94*J94, 3)</f>
        <v>2.9990000000000001</v>
      </c>
      <c r="X94" s="95"/>
      <c r="Y94" s="96"/>
      <c r="Z94" s="8"/>
      <c r="AA94" s="8"/>
      <c r="AB94" s="17"/>
    </row>
    <row r="95" spans="1:28" ht="15" customHeight="1">
      <c r="A95" s="16"/>
      <c r="B95" s="2"/>
      <c r="C95" s="2"/>
      <c r="D95" s="24"/>
      <c r="E95" s="6"/>
      <c r="F95" s="7" t="s">
        <v>28</v>
      </c>
      <c r="G95" s="95">
        <v>5</v>
      </c>
      <c r="H95" s="95"/>
      <c r="I95" s="6" t="s">
        <v>10</v>
      </c>
      <c r="J95" s="95">
        <v>0.86199999999999999</v>
      </c>
      <c r="K95" s="95"/>
      <c r="L95" s="6"/>
      <c r="M95" s="6"/>
      <c r="N95" s="6"/>
      <c r="O95" s="6"/>
      <c r="P95" s="6"/>
      <c r="Q95" s="6"/>
      <c r="R95" s="6"/>
      <c r="S95" s="6"/>
      <c r="T95" s="6"/>
      <c r="U95" s="6"/>
      <c r="V95" s="6" t="s">
        <v>11</v>
      </c>
      <c r="W95" s="95">
        <f>ROUND(G95*J95, 3)</f>
        <v>4.3099999999999996</v>
      </c>
      <c r="X95" s="95"/>
      <c r="Y95" s="96"/>
      <c r="Z95" s="8"/>
      <c r="AA95" s="8"/>
      <c r="AB95" s="17" t="s">
        <v>36</v>
      </c>
    </row>
    <row r="96" spans="1:28" ht="15" customHeight="1">
      <c r="A96" s="16"/>
      <c r="B96" s="2"/>
      <c r="C96" s="2"/>
      <c r="D96" s="24"/>
      <c r="E96" s="6"/>
      <c r="F96" s="7" t="s">
        <v>192</v>
      </c>
      <c r="G96" s="95">
        <v>5</v>
      </c>
      <c r="H96" s="95"/>
      <c r="I96" s="6" t="s">
        <v>10</v>
      </c>
      <c r="J96" s="95">
        <v>1.6E-2</v>
      </c>
      <c r="K96" s="95"/>
      <c r="L96" s="6" t="s">
        <v>20</v>
      </c>
      <c r="M96" s="9">
        <v>2</v>
      </c>
      <c r="N96" s="6"/>
      <c r="O96" s="6"/>
      <c r="P96" s="6"/>
      <c r="Q96" s="6"/>
      <c r="R96" s="6"/>
      <c r="S96" s="6"/>
      <c r="T96" s="6"/>
      <c r="U96" s="6"/>
      <c r="V96" s="6" t="s">
        <v>11</v>
      </c>
      <c r="W96" s="95">
        <f>ROUND(G96*J96/M96, 3)</f>
        <v>0.04</v>
      </c>
      <c r="X96" s="95"/>
      <c r="Y96" s="96"/>
      <c r="Z96" s="89">
        <f>ROUND(SUM(W90:Y96), 3)</f>
        <v>20.155999999999999</v>
      </c>
      <c r="AA96" s="89"/>
      <c r="AB96" s="90"/>
    </row>
    <row r="97" spans="1:28" ht="15" customHeight="1">
      <c r="A97" s="18"/>
      <c r="B97" s="11"/>
      <c r="C97" s="11"/>
      <c r="D97" s="26"/>
      <c r="E97" s="12"/>
      <c r="F97" s="13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27"/>
      <c r="Z97" s="14"/>
      <c r="AA97" s="14"/>
      <c r="AB97" s="19"/>
    </row>
    <row r="98" spans="1:28" ht="15" customHeight="1">
      <c r="A98" s="20"/>
      <c r="B98" s="2"/>
      <c r="C98" s="2"/>
      <c r="D98" s="22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23"/>
      <c r="Z98" s="8"/>
      <c r="AA98" s="8"/>
      <c r="AB98" s="21"/>
    </row>
    <row r="99" spans="1:28" ht="15" customHeight="1">
      <c r="A99" s="16" t="s">
        <v>202</v>
      </c>
      <c r="B99" s="2"/>
      <c r="C99" s="2"/>
      <c r="D99" s="24"/>
      <c r="E99" s="6"/>
      <c r="F99" s="7" t="s">
        <v>46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5"/>
      <c r="Z99" s="8"/>
      <c r="AA99" s="8"/>
      <c r="AB99" s="17"/>
    </row>
    <row r="100" spans="1:28" ht="15" customHeight="1">
      <c r="A100" s="16"/>
      <c r="B100" s="2"/>
      <c r="C100" s="2"/>
      <c r="D100" s="24"/>
      <c r="E100" s="6"/>
      <c r="F100" s="7" t="s">
        <v>9</v>
      </c>
      <c r="G100" s="95">
        <v>3.8</v>
      </c>
      <c r="H100" s="95"/>
      <c r="I100" s="6" t="s">
        <v>10</v>
      </c>
      <c r="J100" s="95">
        <v>0.58199999999999996</v>
      </c>
      <c r="K100" s="95"/>
      <c r="L100" s="6" t="s">
        <v>10</v>
      </c>
      <c r="M100" s="95">
        <v>0.5</v>
      </c>
      <c r="N100" s="95"/>
      <c r="O100" s="6"/>
      <c r="P100" s="6"/>
      <c r="Q100" s="6"/>
      <c r="R100" s="6"/>
      <c r="S100" s="6"/>
      <c r="T100" s="6"/>
      <c r="U100" s="6"/>
      <c r="V100" s="6" t="s">
        <v>11</v>
      </c>
      <c r="W100" s="95">
        <f>ROUND(G100*J100*M100, 3)</f>
        <v>1.1060000000000001</v>
      </c>
      <c r="X100" s="95"/>
      <c r="Y100" s="96"/>
      <c r="Z100" s="8"/>
      <c r="AA100" s="8"/>
      <c r="AB100" s="17" t="s">
        <v>24</v>
      </c>
    </row>
    <row r="101" spans="1:28" ht="15" customHeight="1">
      <c r="A101" s="16"/>
      <c r="B101" s="2"/>
      <c r="C101" s="2"/>
      <c r="D101" s="24"/>
      <c r="E101" s="6"/>
      <c r="F101" s="7" t="s">
        <v>9</v>
      </c>
      <c r="G101" s="95">
        <v>3.8</v>
      </c>
      <c r="H101" s="95"/>
      <c r="I101" s="6" t="s">
        <v>10</v>
      </c>
      <c r="J101" s="95">
        <v>3.8</v>
      </c>
      <c r="K101" s="95"/>
      <c r="L101" s="6" t="s">
        <v>20</v>
      </c>
      <c r="M101" s="9">
        <v>2</v>
      </c>
      <c r="N101" s="6" t="s">
        <v>10</v>
      </c>
      <c r="O101" s="95">
        <v>0.5</v>
      </c>
      <c r="P101" s="95"/>
      <c r="Q101" s="6"/>
      <c r="R101" s="6"/>
      <c r="S101" s="6"/>
      <c r="T101" s="6"/>
      <c r="U101" s="6"/>
      <c r="V101" s="6" t="s">
        <v>11</v>
      </c>
      <c r="W101" s="95">
        <f>ROUND(G101*J101/M101*O101, 3)</f>
        <v>3.61</v>
      </c>
      <c r="X101" s="95"/>
      <c r="Y101" s="96"/>
      <c r="Z101" s="89">
        <f>ROUND(SUM(W100:Y101), 3)</f>
        <v>4.7160000000000002</v>
      </c>
      <c r="AA101" s="89"/>
      <c r="AB101" s="90"/>
    </row>
    <row r="102" spans="1:28" ht="15" customHeight="1">
      <c r="A102" s="16"/>
      <c r="B102" s="2"/>
      <c r="C102" s="2"/>
      <c r="D102" s="24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25"/>
      <c r="Z102" s="8"/>
      <c r="AA102" s="8"/>
      <c r="AB102" s="17"/>
    </row>
    <row r="103" spans="1:28" ht="15" customHeight="1">
      <c r="A103" s="16"/>
      <c r="B103" s="2"/>
      <c r="C103" s="2"/>
      <c r="D103" s="24"/>
      <c r="E103" s="6"/>
      <c r="F103" s="7" t="s">
        <v>47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 t="s">
        <v>48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 t="s">
        <v>9</v>
      </c>
      <c r="G105" s="95">
        <v>2.3820000000000001</v>
      </c>
      <c r="H105" s="95"/>
      <c r="I105" s="6" t="s">
        <v>10</v>
      </c>
      <c r="J105" s="95">
        <v>0.5</v>
      </c>
      <c r="K105" s="9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 t="s">
        <v>11</v>
      </c>
      <c r="W105" s="95">
        <f>ROUND(G105*J105, 3)</f>
        <v>1.1910000000000001</v>
      </c>
      <c r="X105" s="95"/>
      <c r="Y105" s="96"/>
      <c r="Z105" s="8"/>
      <c r="AA105" s="8"/>
      <c r="AB105" s="17" t="s">
        <v>36</v>
      </c>
    </row>
    <row r="106" spans="1:28" ht="15" customHeight="1">
      <c r="A106" s="16"/>
      <c r="B106" s="2"/>
      <c r="C106" s="2"/>
      <c r="D106" s="24"/>
      <c r="E106" s="6"/>
      <c r="F106" s="7" t="s">
        <v>9</v>
      </c>
      <c r="G106" s="95">
        <v>0.38200000000000001</v>
      </c>
      <c r="H106" s="95"/>
      <c r="I106" s="6" t="s">
        <v>10</v>
      </c>
      <c r="J106" s="95">
        <v>0.5</v>
      </c>
      <c r="K106" s="9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">
        <v>11</v>
      </c>
      <c r="W106" s="95">
        <f>ROUND(G106*J106, 3)</f>
        <v>0.191</v>
      </c>
      <c r="X106" s="95"/>
      <c r="Y106" s="96"/>
      <c r="Z106" s="89">
        <f>ROUND(SUM(W105:Y106), 3)</f>
        <v>1.3819999999999999</v>
      </c>
      <c r="AA106" s="89"/>
      <c r="AB106" s="90"/>
    </row>
    <row r="107" spans="1:28" ht="15" customHeight="1">
      <c r="A107" s="18"/>
      <c r="B107" s="11"/>
      <c r="C107" s="11"/>
      <c r="D107" s="26"/>
      <c r="E107" s="12"/>
      <c r="F107" s="13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27"/>
      <c r="Z107" s="14"/>
      <c r="AA107" s="14"/>
      <c r="AB107" s="19"/>
    </row>
    <row r="108" spans="1:28" ht="15" customHeight="1">
      <c r="A108" s="2"/>
      <c r="B108" s="2"/>
      <c r="C108" s="2"/>
      <c r="D108" s="2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</row>
    <row r="109" spans="1:28" ht="15" customHeight="1">
      <c r="A109" s="2"/>
      <c r="B109" s="2"/>
      <c r="C109" s="2"/>
      <c r="D109" s="2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</row>
    <row r="110" spans="1:28" ht="15" customHeight="1">
      <c r="A110" s="2"/>
      <c r="B110" s="2"/>
      <c r="C110" s="2"/>
      <c r="D110" s="2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</row>
    <row r="111" spans="1:28" ht="15" customHeight="1">
      <c r="A111" s="2"/>
      <c r="B111" s="2"/>
      <c r="C111" s="2"/>
      <c r="D111" s="2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</row>
    <row r="112" spans="1:28" ht="15" customHeight="1">
      <c r="A112" s="2"/>
      <c r="B112" s="2"/>
      <c r="C112" s="2"/>
      <c r="D112" s="2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</row>
    <row r="113" spans="1:28" ht="15" customHeight="1">
      <c r="A113" s="2"/>
      <c r="B113" s="2"/>
      <c r="C113" s="2"/>
      <c r="D113" s="2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</row>
    <row r="114" spans="1:28" ht="15" customHeight="1">
      <c r="A114" s="2"/>
      <c r="B114" s="2"/>
      <c r="C114" s="2"/>
      <c r="D114" s="2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</row>
    <row r="115" spans="1:28" ht="15" customHeight="1">
      <c r="A115" s="2"/>
      <c r="B115" s="2"/>
      <c r="C115" s="2"/>
      <c r="D115" s="2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</row>
    <row r="116" spans="1:28" ht="15" customHeight="1">
      <c r="A116" s="2"/>
      <c r="B116" s="2"/>
      <c r="C116" s="2"/>
      <c r="D116" s="2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</row>
    <row r="117" spans="1:28" ht="15" customHeight="1">
      <c r="A117" s="2"/>
      <c r="B117" s="2"/>
      <c r="C117" s="2"/>
      <c r="D117" s="2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</row>
    <row r="118" spans="1:28" ht="15" customHeight="1">
      <c r="A118" s="2"/>
      <c r="B118" s="2"/>
      <c r="C118" s="2"/>
      <c r="D118" s="2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</row>
    <row r="119" spans="1:28" ht="15" customHeight="1">
      <c r="A119" s="2"/>
      <c r="B119" s="2"/>
      <c r="C119" s="2"/>
      <c r="D119" s="2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</row>
    <row r="120" spans="1:28" ht="15" customHeight="1">
      <c r="A120" s="2"/>
      <c r="B120" s="2"/>
      <c r="C120" s="2"/>
      <c r="D120" s="2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</row>
    <row r="121" spans="1:28" ht="15" customHeight="1">
      <c r="A121" s="2"/>
      <c r="B121" s="2"/>
      <c r="C121" s="2"/>
      <c r="D121" s="2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</row>
    <row r="122" spans="1:28" ht="15" customHeight="1">
      <c r="A122" s="2"/>
      <c r="B122" s="2"/>
      <c r="C122" s="2"/>
      <c r="D122" s="2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</row>
    <row r="123" spans="1:28" ht="15" customHeight="1">
      <c r="A123" s="2"/>
      <c r="B123" s="2"/>
      <c r="C123" s="2"/>
      <c r="D123" s="2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ht="15" customHeight="1">
      <c r="A124" s="2"/>
      <c r="B124" s="2"/>
      <c r="C124" s="2"/>
      <c r="D124" s="2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ht="15" customHeight="1">
      <c r="A125" s="2"/>
      <c r="B125" s="2"/>
      <c r="C125" s="2"/>
      <c r="D125" s="2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ht="15" customHeight="1">
      <c r="A126" s="2"/>
      <c r="B126" s="2"/>
      <c r="C126" s="2"/>
      <c r="D126" s="2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ht="15" customHeight="1">
      <c r="A127" s="2"/>
      <c r="B127" s="2"/>
      <c r="C127" s="2"/>
      <c r="D127" s="2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/>
      <c r="B146" s="2"/>
      <c r="C146" s="2"/>
      <c r="D146" s="24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/>
    </row>
    <row r="148" spans="1:28" ht="15" customHeight="1">
      <c r="A148" s="16"/>
      <c r="B148" s="2"/>
      <c r="C148" s="2"/>
      <c r="D148" s="24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25"/>
      <c r="Z148" s="8"/>
      <c r="AA148" s="8"/>
      <c r="AB148" s="17"/>
    </row>
    <row r="149" spans="1:28" ht="15" customHeight="1">
      <c r="A149" s="16"/>
      <c r="B149" s="2"/>
      <c r="C149" s="2"/>
      <c r="D149" s="24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25"/>
      <c r="Z149" s="8"/>
      <c r="AA149" s="8"/>
      <c r="AB149" s="17"/>
    </row>
    <row r="150" spans="1:28" ht="15" customHeight="1">
      <c r="A150" s="16"/>
      <c r="B150" s="2"/>
      <c r="C150" s="2"/>
      <c r="D150" s="24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5"/>
      <c r="Z150" s="8"/>
      <c r="AA150" s="8"/>
      <c r="AB150" s="17"/>
    </row>
    <row r="151" spans="1:28" ht="15" customHeight="1">
      <c r="A151" s="16"/>
      <c r="B151" s="2"/>
      <c r="C151" s="2"/>
      <c r="D151" s="24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25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25"/>
      <c r="Z153" s="8"/>
      <c r="AA153" s="8"/>
      <c r="AB153" s="17"/>
    </row>
    <row r="154" spans="1:28" ht="15" customHeight="1">
      <c r="A154" s="16"/>
      <c r="B154" s="2"/>
      <c r="C154" s="2"/>
      <c r="D154" s="24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25"/>
      <c r="Z154" s="8"/>
      <c r="AA154" s="8"/>
      <c r="AB154" s="17"/>
    </row>
    <row r="155" spans="1:28" ht="15" customHeight="1">
      <c r="A155" s="16"/>
      <c r="B155" s="2"/>
      <c r="C155" s="2"/>
      <c r="D155" s="24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5"/>
      <c r="Z155" s="8"/>
      <c r="AA155" s="8"/>
      <c r="AB155" s="17"/>
    </row>
    <row r="156" spans="1:28" ht="15" customHeight="1">
      <c r="A156" s="16"/>
      <c r="B156" s="2"/>
      <c r="C156" s="2"/>
      <c r="D156" s="24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/>
    </row>
    <row r="157" spans="1:28" ht="15" customHeight="1">
      <c r="A157" s="16"/>
      <c r="B157" s="2"/>
      <c r="C157" s="2"/>
      <c r="D157" s="24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25"/>
      <c r="Z157" s="8"/>
      <c r="AA157" s="8"/>
      <c r="AB157" s="17"/>
    </row>
    <row r="158" spans="1:28" ht="15" customHeight="1">
      <c r="A158" s="16"/>
      <c r="B158" s="2"/>
      <c r="C158" s="2"/>
      <c r="D158" s="24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25"/>
      <c r="Z158" s="8"/>
      <c r="AA158" s="8"/>
      <c r="AB158" s="17"/>
    </row>
    <row r="159" spans="1:28" ht="15" customHeight="1">
      <c r="A159" s="16"/>
      <c r="B159" s="2"/>
      <c r="C159" s="2"/>
      <c r="D159" s="24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25"/>
      <c r="Z159" s="8"/>
      <c r="AA159" s="8"/>
      <c r="AB159" s="17"/>
    </row>
    <row r="160" spans="1:28" ht="15" customHeight="1">
      <c r="A160" s="16"/>
      <c r="B160" s="2"/>
      <c r="C160" s="2"/>
      <c r="D160" s="24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5"/>
      <c r="Z160" s="8"/>
      <c r="AA160" s="8"/>
      <c r="AB160" s="17"/>
    </row>
    <row r="161" spans="1:28" ht="15" customHeight="1">
      <c r="A161" s="16"/>
      <c r="B161" s="2"/>
      <c r="C161" s="2"/>
      <c r="D161" s="24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5"/>
      <c r="Z161" s="8"/>
      <c r="AA161" s="8"/>
      <c r="AB161" s="17"/>
    </row>
    <row r="162" spans="1:28" ht="15" customHeight="1">
      <c r="A162" s="16" t="s">
        <v>203</v>
      </c>
      <c r="B162" s="2"/>
      <c r="C162" s="2"/>
      <c r="D162" s="24"/>
      <c r="E162" s="6"/>
      <c r="F162" s="7" t="s">
        <v>51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25"/>
      <c r="Z162" s="8"/>
      <c r="AA162" s="8"/>
      <c r="AB162" s="17"/>
    </row>
    <row r="163" spans="1:28" ht="15" customHeight="1">
      <c r="A163" s="86" t="s">
        <v>50</v>
      </c>
      <c r="B163" s="87"/>
      <c r="C163" s="87"/>
      <c r="D163" s="88"/>
      <c r="E163" s="6"/>
      <c r="F163" s="7"/>
      <c r="G163" s="95">
        <v>5.5</v>
      </c>
      <c r="H163" s="95"/>
      <c r="I163" s="6" t="s">
        <v>10</v>
      </c>
      <c r="J163" s="95">
        <v>5.4</v>
      </c>
      <c r="K163" s="95"/>
      <c r="L163" s="10" t="s">
        <v>159</v>
      </c>
      <c r="M163" s="6"/>
      <c r="N163" s="6"/>
      <c r="O163" s="6"/>
      <c r="P163" s="6"/>
      <c r="Q163" s="6"/>
      <c r="R163" s="6"/>
      <c r="S163" s="6"/>
      <c r="T163" s="6"/>
      <c r="U163" s="6"/>
      <c r="V163" s="6" t="s">
        <v>11</v>
      </c>
      <c r="W163" s="95">
        <f>ROUND(G163*J163, 3)</f>
        <v>29.7</v>
      </c>
      <c r="X163" s="95"/>
      <c r="Y163" s="96"/>
      <c r="Z163" s="8"/>
      <c r="AA163" s="8"/>
      <c r="AB163" s="17" t="s">
        <v>36</v>
      </c>
    </row>
    <row r="164" spans="1:28" ht="15" customHeight="1">
      <c r="A164" s="16"/>
      <c r="B164" s="2"/>
      <c r="C164" s="2"/>
      <c r="D164" s="24"/>
      <c r="E164" s="6"/>
      <c r="F164" s="7"/>
      <c r="G164" s="95">
        <v>4.0999999999999996</v>
      </c>
      <c r="H164" s="95"/>
      <c r="I164" s="6" t="s">
        <v>10</v>
      </c>
      <c r="J164" s="95">
        <v>5.4</v>
      </c>
      <c r="K164" s="95"/>
      <c r="L164" s="10" t="s">
        <v>204</v>
      </c>
      <c r="M164" s="6"/>
      <c r="N164" s="6"/>
      <c r="O164" s="6"/>
      <c r="P164" s="6"/>
      <c r="Q164" s="6"/>
      <c r="R164" s="6"/>
      <c r="S164" s="6"/>
      <c r="T164" s="6"/>
      <c r="U164" s="6"/>
      <c r="V164" s="6" t="s">
        <v>11</v>
      </c>
      <c r="W164" s="95">
        <f>ROUND(G164*J164, 3)</f>
        <v>22.14</v>
      </c>
      <c r="X164" s="95"/>
      <c r="Y164" s="96"/>
      <c r="Z164" s="89">
        <f>ROUND(SUM(W163:Y164), 3)</f>
        <v>51.84</v>
      </c>
      <c r="AA164" s="89"/>
      <c r="AB164" s="90"/>
    </row>
    <row r="165" spans="1:28" ht="15" customHeight="1">
      <c r="A165" s="18"/>
      <c r="B165" s="11"/>
      <c r="C165" s="11"/>
      <c r="D165" s="26"/>
      <c r="E165" s="12"/>
      <c r="F165" s="13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27"/>
      <c r="Z165" s="14"/>
      <c r="AA165" s="14"/>
      <c r="AB165" s="19"/>
    </row>
    <row r="166" spans="1:28" ht="15" customHeight="1">
      <c r="A166" s="20"/>
      <c r="B166" s="2"/>
      <c r="C166" s="2"/>
      <c r="D166" s="22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23"/>
      <c r="Z166" s="8"/>
      <c r="AA166" s="8"/>
      <c r="AB166" s="21"/>
    </row>
    <row r="167" spans="1:28" ht="15" customHeight="1">
      <c r="A167" s="16" t="s">
        <v>205</v>
      </c>
      <c r="B167" s="2"/>
      <c r="C167" s="2"/>
      <c r="D167" s="24"/>
      <c r="E167" s="6"/>
      <c r="F167" s="7" t="s">
        <v>53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25"/>
      <c r="Z167" s="8"/>
      <c r="AA167" s="8"/>
      <c r="AB167" s="17"/>
    </row>
    <row r="168" spans="1:28" ht="15" customHeight="1">
      <c r="A168" s="86" t="s">
        <v>50</v>
      </c>
      <c r="B168" s="87"/>
      <c r="C168" s="87"/>
      <c r="D168" s="88"/>
      <c r="E168" s="6"/>
      <c r="F168" s="7"/>
      <c r="G168" s="10" t="s">
        <v>254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 t="s">
        <v>11</v>
      </c>
      <c r="W168" s="95">
        <v>16.5</v>
      </c>
      <c r="X168" s="95"/>
      <c r="Y168" s="96"/>
      <c r="Z168" s="8"/>
      <c r="AA168" s="8"/>
      <c r="AB168" s="17" t="s">
        <v>56</v>
      </c>
    </row>
    <row r="169" spans="1:28" ht="15" customHeight="1">
      <c r="A169" s="16"/>
      <c r="B169" s="2"/>
      <c r="C169" s="2"/>
      <c r="D169" s="24"/>
      <c r="E169" s="6"/>
      <c r="F169" s="7"/>
      <c r="G169" s="10" t="s">
        <v>255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 t="s">
        <v>11</v>
      </c>
      <c r="W169" s="95">
        <v>12.3</v>
      </c>
      <c r="X169" s="95"/>
      <c r="Y169" s="96"/>
      <c r="Z169" s="89">
        <f>ROUND(SUM(W168:Y169), 3)</f>
        <v>28.8</v>
      </c>
      <c r="AA169" s="89"/>
      <c r="AB169" s="90"/>
    </row>
    <row r="170" spans="1:28" ht="15" customHeight="1">
      <c r="A170" s="18"/>
      <c r="B170" s="11"/>
      <c r="C170" s="11"/>
      <c r="D170" s="26"/>
      <c r="E170" s="12"/>
      <c r="F170" s="13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27"/>
      <c r="Z170" s="14"/>
      <c r="AA170" s="14"/>
      <c r="AB170" s="19"/>
    </row>
    <row r="171" spans="1:28" ht="15" customHeight="1">
      <c r="A171" s="20"/>
      <c r="B171" s="2"/>
      <c r="C171" s="2"/>
      <c r="D171" s="22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23"/>
      <c r="Z171" s="8"/>
      <c r="AA171" s="8"/>
      <c r="AB171" s="21"/>
    </row>
    <row r="172" spans="1:28" ht="15" customHeight="1">
      <c r="A172" s="16" t="s">
        <v>208</v>
      </c>
      <c r="B172" s="2"/>
      <c r="C172" s="2"/>
      <c r="D172" s="24"/>
      <c r="E172" s="6"/>
      <c r="F172" s="7" t="s">
        <v>69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25"/>
      <c r="Z172" s="8"/>
      <c r="AA172" s="8"/>
      <c r="AB172" s="17" t="s">
        <v>71</v>
      </c>
    </row>
    <row r="173" spans="1:28" ht="15" customHeight="1">
      <c r="A173" s="86" t="s">
        <v>68</v>
      </c>
      <c r="B173" s="87"/>
      <c r="C173" s="87"/>
      <c r="D173" s="88"/>
      <c r="E173" s="6"/>
      <c r="F173" s="7"/>
      <c r="G173" s="10" t="s">
        <v>256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 t="s">
        <v>11</v>
      </c>
      <c r="W173" s="95">
        <v>49.960999999999999</v>
      </c>
      <c r="X173" s="95"/>
      <c r="Y173" s="96"/>
      <c r="Z173" s="89">
        <f>ROUND(SUM(W173:X173), 3)</f>
        <v>49.960999999999999</v>
      </c>
      <c r="AA173" s="89"/>
      <c r="AB173" s="90"/>
    </row>
    <row r="174" spans="1:28" ht="15" customHeight="1">
      <c r="A174" s="18"/>
      <c r="B174" s="11"/>
      <c r="C174" s="11"/>
      <c r="D174" s="26"/>
      <c r="E174" s="12"/>
      <c r="F174" s="13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27"/>
      <c r="Z174" s="14"/>
      <c r="AA174" s="14"/>
      <c r="AB174" s="19"/>
    </row>
    <row r="175" spans="1:28" ht="15" customHeight="1">
      <c r="A175" s="20"/>
      <c r="B175" s="2"/>
      <c r="C175" s="2"/>
      <c r="D175" s="22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23"/>
      <c r="Z175" s="8"/>
      <c r="AA175" s="8"/>
      <c r="AB175" s="21"/>
    </row>
    <row r="176" spans="1:28" ht="15" customHeight="1">
      <c r="A176" s="16" t="s">
        <v>210</v>
      </c>
      <c r="B176" s="2"/>
      <c r="C176" s="2"/>
      <c r="D176" s="24"/>
      <c r="E176" s="6"/>
      <c r="F176" s="7" t="s">
        <v>74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5"/>
      <c r="Z176" s="8"/>
      <c r="AA176" s="8"/>
      <c r="AB176" s="17"/>
    </row>
    <row r="177" spans="1:28" ht="15" customHeight="1">
      <c r="A177" s="86" t="s">
        <v>74</v>
      </c>
      <c r="B177" s="87"/>
      <c r="C177" s="87"/>
      <c r="D177" s="88"/>
      <c r="E177" s="6"/>
      <c r="F177" s="7"/>
      <c r="G177" s="10" t="s">
        <v>256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 t="s">
        <v>11</v>
      </c>
      <c r="W177" s="95">
        <v>49.960999999999999</v>
      </c>
      <c r="X177" s="95"/>
      <c r="Y177" s="96"/>
      <c r="Z177" s="8"/>
      <c r="AA177" s="8"/>
      <c r="AB177" s="17"/>
    </row>
    <row r="178" spans="1:28" ht="15" customHeight="1">
      <c r="A178" s="16"/>
      <c r="B178" s="2"/>
      <c r="C178" s="2"/>
      <c r="D178" s="24"/>
      <c r="E178" s="6"/>
      <c r="F178" s="7"/>
      <c r="G178" s="95">
        <v>5</v>
      </c>
      <c r="H178" s="95"/>
      <c r="I178" s="6" t="s">
        <v>10</v>
      </c>
      <c r="J178" s="95">
        <v>0.5</v>
      </c>
      <c r="K178" s="9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 t="s">
        <v>11</v>
      </c>
      <c r="W178" s="95">
        <f>ROUND(G178*J178, 3)</f>
        <v>2.5</v>
      </c>
      <c r="X178" s="95"/>
      <c r="Y178" s="96"/>
      <c r="Z178" s="8"/>
      <c r="AA178" s="8"/>
      <c r="AB178" s="17"/>
    </row>
    <row r="179" spans="1:28" ht="15" customHeight="1">
      <c r="A179" s="16"/>
      <c r="B179" s="2"/>
      <c r="C179" s="2"/>
      <c r="D179" s="24"/>
      <c r="E179" s="6"/>
      <c r="F179" s="7"/>
      <c r="G179" s="6" t="s">
        <v>32</v>
      </c>
      <c r="H179" s="6" t="s">
        <v>23</v>
      </c>
      <c r="I179" s="95">
        <v>0.51200000000000001</v>
      </c>
      <c r="J179" s="95"/>
      <c r="K179" s="6" t="s">
        <v>10</v>
      </c>
      <c r="L179" s="6" t="s">
        <v>23</v>
      </c>
      <c r="M179" s="95">
        <v>0.51200000000000001</v>
      </c>
      <c r="N179" s="95"/>
      <c r="O179" s="6" t="s">
        <v>35</v>
      </c>
      <c r="P179" s="95">
        <v>0.3</v>
      </c>
      <c r="Q179" s="95"/>
      <c r="R179" s="6" t="s">
        <v>19</v>
      </c>
      <c r="S179" s="6" t="s">
        <v>10</v>
      </c>
      <c r="T179" s="6" t="s">
        <v>23</v>
      </c>
      <c r="U179" s="6"/>
      <c r="V179" s="6"/>
      <c r="W179" s="6"/>
      <c r="X179" s="6"/>
      <c r="Y179" s="25"/>
      <c r="Z179" s="8"/>
      <c r="AA179" s="8"/>
      <c r="AB179" s="17" t="s">
        <v>71</v>
      </c>
    </row>
    <row r="180" spans="1:28" ht="15" customHeight="1">
      <c r="A180" s="16"/>
      <c r="B180" s="2"/>
      <c r="C180" s="2"/>
      <c r="D180" s="24"/>
      <c r="E180" s="6"/>
      <c r="F180" s="7"/>
      <c r="G180" s="95">
        <v>0.51200000000000001</v>
      </c>
      <c r="H180" s="95"/>
      <c r="I180" s="6" t="s">
        <v>35</v>
      </c>
      <c r="J180" s="95">
        <v>0.3</v>
      </c>
      <c r="K180" s="95"/>
      <c r="L180" s="6" t="s">
        <v>19</v>
      </c>
      <c r="M180" s="6" t="s">
        <v>10</v>
      </c>
      <c r="N180" s="6" t="s">
        <v>23</v>
      </c>
      <c r="O180" s="95">
        <v>0.51200000000000001</v>
      </c>
      <c r="P180" s="95"/>
      <c r="Q180" s="6" t="s">
        <v>35</v>
      </c>
      <c r="R180" s="95">
        <v>0.42399999999999999</v>
      </c>
      <c r="S180" s="95"/>
      <c r="T180" s="6" t="s">
        <v>65</v>
      </c>
      <c r="U180" s="6"/>
      <c r="V180" s="6" t="s">
        <v>11</v>
      </c>
      <c r="W180" s="95">
        <f>ROUND(SQRT(I179*(M179-P179)*(G180-J180)*(O180-R180)), 3)</f>
        <v>4.4999999999999998E-2</v>
      </c>
      <c r="X180" s="95"/>
      <c r="Y180" s="96"/>
      <c r="Z180" s="89">
        <f>ROUND(SUM(W177:Y180), 3)</f>
        <v>52.506</v>
      </c>
      <c r="AA180" s="89"/>
      <c r="AB180" s="90"/>
    </row>
    <row r="181" spans="1:28" ht="15" customHeight="1">
      <c r="A181" s="18"/>
      <c r="B181" s="11"/>
      <c r="C181" s="11"/>
      <c r="D181" s="26"/>
      <c r="E181" s="12"/>
      <c r="F181" s="13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27"/>
      <c r="Z181" s="14"/>
      <c r="AA181" s="14"/>
      <c r="AB181" s="19"/>
    </row>
    <row r="182" spans="1:28" ht="15" customHeight="1">
      <c r="A182" s="20"/>
      <c r="B182" s="2"/>
      <c r="C182" s="2"/>
      <c r="D182" s="22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23"/>
      <c r="Z182" s="8"/>
      <c r="AA182" s="8"/>
      <c r="AB182" s="21"/>
    </row>
    <row r="183" spans="1:28" ht="15" customHeight="1">
      <c r="A183" s="16" t="s">
        <v>211</v>
      </c>
      <c r="B183" s="2"/>
      <c r="C183" s="2"/>
      <c r="D183" s="24"/>
      <c r="E183" s="6"/>
      <c r="F183" s="7" t="s">
        <v>213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25"/>
      <c r="Z183" s="8"/>
      <c r="AA183" s="8"/>
      <c r="AB183" s="17" t="s">
        <v>71</v>
      </c>
    </row>
    <row r="184" spans="1:28" ht="15" customHeight="1">
      <c r="A184" s="86" t="s">
        <v>212</v>
      </c>
      <c r="B184" s="87"/>
      <c r="C184" s="87"/>
      <c r="D184" s="88"/>
      <c r="E184" s="6"/>
      <c r="F184" s="7"/>
      <c r="G184" s="10" t="s">
        <v>257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 t="s">
        <v>11</v>
      </c>
      <c r="W184" s="95">
        <v>26.382999999999999</v>
      </c>
      <c r="X184" s="95"/>
      <c r="Y184" s="96"/>
      <c r="Z184" s="89">
        <f>ROUND(SUM(W184:X184), 3)</f>
        <v>26.382999999999999</v>
      </c>
      <c r="AA184" s="89"/>
      <c r="AB184" s="90"/>
    </row>
    <row r="185" spans="1:28" ht="15" customHeight="1">
      <c r="A185" s="28"/>
      <c r="B185" s="29"/>
      <c r="C185" s="29"/>
      <c r="D185" s="30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30"/>
      <c r="Z185" s="29"/>
      <c r="AA185" s="29"/>
      <c r="AB185" s="30"/>
    </row>
    <row r="186" spans="1:28" ht="15" customHeight="1"/>
    <row r="187" spans="1:28" ht="15" customHeight="1"/>
    <row r="188" spans="1:28" ht="15" customHeight="1"/>
    <row r="189" spans="1:28" ht="15" customHeight="1"/>
    <row r="190" spans="1:28" ht="15" customHeight="1"/>
    <row r="191" spans="1:28" ht="15" customHeight="1"/>
    <row r="192" spans="1:2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155">
    <mergeCell ref="A2:D2"/>
    <mergeCell ref="E2:Y2"/>
    <mergeCell ref="Z2:AB2"/>
    <mergeCell ref="G49:H49"/>
    <mergeCell ref="J49:K49"/>
    <mergeCell ref="M49:N49"/>
    <mergeCell ref="H53:I53"/>
    <mergeCell ref="K53:L53"/>
    <mergeCell ref="Q53:R53"/>
    <mergeCell ref="G54:H54"/>
    <mergeCell ref="G55:H55"/>
    <mergeCell ref="J55:K55"/>
    <mergeCell ref="M55:N55"/>
    <mergeCell ref="H50:I50"/>
    <mergeCell ref="K50:L50"/>
    <mergeCell ref="Q50:R50"/>
    <mergeCell ref="G51:H51"/>
    <mergeCell ref="G52:H52"/>
    <mergeCell ref="J52:K52"/>
    <mergeCell ref="M52:N52"/>
    <mergeCell ref="H64:I64"/>
    <mergeCell ref="K64:L64"/>
    <mergeCell ref="N64:O64"/>
    <mergeCell ref="Q64:R64"/>
    <mergeCell ref="J66:K66"/>
    <mergeCell ref="N66:O66"/>
    <mergeCell ref="G56:H56"/>
    <mergeCell ref="J56:K56"/>
    <mergeCell ref="M56:N56"/>
    <mergeCell ref="G57:H57"/>
    <mergeCell ref="J57:K57"/>
    <mergeCell ref="O57:P57"/>
    <mergeCell ref="G70:H70"/>
    <mergeCell ref="J70:K70"/>
    <mergeCell ref="J71:K71"/>
    <mergeCell ref="N71:O71"/>
    <mergeCell ref="S71:T71"/>
    <mergeCell ref="H72:I72"/>
    <mergeCell ref="K72:L72"/>
    <mergeCell ref="Q72:R72"/>
    <mergeCell ref="S66:T66"/>
    <mergeCell ref="H67:I67"/>
    <mergeCell ref="K67:L67"/>
    <mergeCell ref="Q67:R67"/>
    <mergeCell ref="J69:K69"/>
    <mergeCell ref="N69:O69"/>
    <mergeCell ref="S69:T69"/>
    <mergeCell ref="J78:K78"/>
    <mergeCell ref="N78:O78"/>
    <mergeCell ref="S78:T78"/>
    <mergeCell ref="G79:H79"/>
    <mergeCell ref="J79:K79"/>
    <mergeCell ref="G90:H90"/>
    <mergeCell ref="J90:K90"/>
    <mergeCell ref="H74:I74"/>
    <mergeCell ref="K74:L74"/>
    <mergeCell ref="N74:O74"/>
    <mergeCell ref="Q74:R74"/>
    <mergeCell ref="H76:I76"/>
    <mergeCell ref="K76:L76"/>
    <mergeCell ref="N76:O76"/>
    <mergeCell ref="Q76:R76"/>
    <mergeCell ref="W49:Y49"/>
    <mergeCell ref="W51:Y51"/>
    <mergeCell ref="W52:Y52"/>
    <mergeCell ref="W54:Y54"/>
    <mergeCell ref="W55:Y55"/>
    <mergeCell ref="G164:H164"/>
    <mergeCell ref="J164:K164"/>
    <mergeCell ref="G178:H178"/>
    <mergeCell ref="J178:K178"/>
    <mergeCell ref="G105:H105"/>
    <mergeCell ref="J105:K105"/>
    <mergeCell ref="G106:H106"/>
    <mergeCell ref="J106:K106"/>
    <mergeCell ref="G163:H163"/>
    <mergeCell ref="J163:K163"/>
    <mergeCell ref="G100:H100"/>
    <mergeCell ref="J100:K100"/>
    <mergeCell ref="M100:N100"/>
    <mergeCell ref="G101:H101"/>
    <mergeCell ref="J101:K101"/>
    <mergeCell ref="O101:P101"/>
    <mergeCell ref="G94:H94"/>
    <mergeCell ref="J94:K94"/>
    <mergeCell ref="G95:H95"/>
    <mergeCell ref="W56:Y56"/>
    <mergeCell ref="W57:Y57"/>
    <mergeCell ref="W59:Y59"/>
    <mergeCell ref="W60:Y60"/>
    <mergeCell ref="W65:Y65"/>
    <mergeCell ref="W68:Y68"/>
    <mergeCell ref="P179:Q179"/>
    <mergeCell ref="G180:H180"/>
    <mergeCell ref="J180:K180"/>
    <mergeCell ref="O180:P180"/>
    <mergeCell ref="R180:S180"/>
    <mergeCell ref="I179:J179"/>
    <mergeCell ref="M179:N179"/>
    <mergeCell ref="J95:K95"/>
    <mergeCell ref="G96:H96"/>
    <mergeCell ref="J96:K96"/>
    <mergeCell ref="H91:I91"/>
    <mergeCell ref="K91:L91"/>
    <mergeCell ref="Q91:R91"/>
    <mergeCell ref="G92:H92"/>
    <mergeCell ref="J92:K92"/>
    <mergeCell ref="H93:I93"/>
    <mergeCell ref="K93:L93"/>
    <mergeCell ref="Q93:R93"/>
    <mergeCell ref="W82:Y82"/>
    <mergeCell ref="W90:Y90"/>
    <mergeCell ref="W91:Y91"/>
    <mergeCell ref="W92:Y92"/>
    <mergeCell ref="W93:Y93"/>
    <mergeCell ref="W94:Y94"/>
    <mergeCell ref="W70:Y70"/>
    <mergeCell ref="W73:Y73"/>
    <mergeCell ref="W75:Y75"/>
    <mergeCell ref="W77:Y77"/>
    <mergeCell ref="W79:Y79"/>
    <mergeCell ref="W81:Y81"/>
    <mergeCell ref="W169:Y169"/>
    <mergeCell ref="W173:Y173"/>
    <mergeCell ref="W177:Y177"/>
    <mergeCell ref="W95:Y95"/>
    <mergeCell ref="W96:Y96"/>
    <mergeCell ref="W100:Y100"/>
    <mergeCell ref="W101:Y101"/>
    <mergeCell ref="W105:Y105"/>
    <mergeCell ref="W106:Y106"/>
    <mergeCell ref="A184:D184"/>
    <mergeCell ref="Z173:AB173"/>
    <mergeCell ref="Z180:AB180"/>
    <mergeCell ref="Z184:AB184"/>
    <mergeCell ref="A48:D48"/>
    <mergeCell ref="A64:D64"/>
    <mergeCell ref="A90:D90"/>
    <mergeCell ref="A163:D163"/>
    <mergeCell ref="A168:D168"/>
    <mergeCell ref="A173:D173"/>
    <mergeCell ref="A177:D177"/>
    <mergeCell ref="W178:Y178"/>
    <mergeCell ref="W180:Y180"/>
    <mergeCell ref="W184:Y184"/>
    <mergeCell ref="Z60:AB60"/>
    <mergeCell ref="Z82:AB82"/>
    <mergeCell ref="Z96:AB96"/>
    <mergeCell ref="Z101:AB101"/>
    <mergeCell ref="Z106:AB106"/>
    <mergeCell ref="Z164:AB164"/>
    <mergeCell ref="Z169:AB169"/>
    <mergeCell ref="W163:Y163"/>
    <mergeCell ref="W164:Y164"/>
    <mergeCell ref="W168:Y168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249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190</v>
      </c>
      <c r="F2" s="37" t="s">
        <v>191</v>
      </c>
      <c r="G2" s="38" t="s">
        <v>144</v>
      </c>
    </row>
    <row r="3" spans="1:7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'A1 접속슬래브(좌) 산출근거'!Z49</f>
        <v>24.725000000000001</v>
      </c>
      <c r="F3" s="34" t="s">
        <v>35</v>
      </c>
      <c r="G3" s="40">
        <f t="shared" ref="G3:G14" si="0">SUM(E3:F3)</f>
        <v>24.725000000000001</v>
      </c>
    </row>
    <row r="4" spans="1:7" ht="15" customHeight="1">
      <c r="A4" s="79"/>
      <c r="B4" s="33" t="s">
        <v>102</v>
      </c>
      <c r="C4" s="73"/>
      <c r="D4" s="33" t="s">
        <v>24</v>
      </c>
      <c r="E4" s="34">
        <f>'A1 접속슬래브(좌) 산출근거'!Z53</f>
        <v>5.7060000000000004</v>
      </c>
      <c r="F4" s="34" t="s">
        <v>35</v>
      </c>
      <c r="G4" s="40">
        <f t="shared" si="0"/>
        <v>5.7060000000000004</v>
      </c>
    </row>
    <row r="5" spans="1:7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24.725000000000001</v>
      </c>
      <c r="F5" s="34" t="s">
        <v>35</v>
      </c>
      <c r="G5" s="40">
        <f t="shared" si="0"/>
        <v>24.725000000000001</v>
      </c>
    </row>
    <row r="6" spans="1:7" ht="15" customHeight="1">
      <c r="A6" s="79"/>
      <c r="B6" s="33" t="s">
        <v>106</v>
      </c>
      <c r="C6" s="33" t="s">
        <v>101</v>
      </c>
      <c r="D6" s="33" t="s">
        <v>24</v>
      </c>
      <c r="E6" s="34">
        <v>5.7060000000000004</v>
      </c>
      <c r="F6" s="34" t="s">
        <v>35</v>
      </c>
      <c r="G6" s="40">
        <f t="shared" si="0"/>
        <v>5.7060000000000004</v>
      </c>
    </row>
    <row r="7" spans="1:7" ht="15" customHeight="1">
      <c r="A7" s="77" t="s">
        <v>107</v>
      </c>
      <c r="B7" s="33" t="s">
        <v>112</v>
      </c>
      <c r="C7" s="70" t="s">
        <v>109</v>
      </c>
      <c r="D7" s="33" t="s">
        <v>36</v>
      </c>
      <c r="E7" s="34">
        <f>'A1 접속슬래브(좌) 산출근거'!Z58</f>
        <v>9.1790000000000003</v>
      </c>
      <c r="F7" s="34" t="s">
        <v>35</v>
      </c>
      <c r="G7" s="40">
        <f t="shared" si="0"/>
        <v>9.1790000000000003</v>
      </c>
    </row>
    <row r="8" spans="1:7" ht="15" customHeight="1">
      <c r="A8" s="79"/>
      <c r="B8" s="33" t="s">
        <v>113</v>
      </c>
      <c r="C8" s="73"/>
      <c r="D8" s="33" t="s">
        <v>36</v>
      </c>
      <c r="E8" s="34">
        <f>'A1 접속슬래브(좌) 산출근거'!Z63</f>
        <v>2.08</v>
      </c>
      <c r="F8" s="34" t="s">
        <v>35</v>
      </c>
      <c r="G8" s="40">
        <f t="shared" si="0"/>
        <v>2.08</v>
      </c>
    </row>
    <row r="9" spans="1:7" ht="15" customHeight="1">
      <c r="A9" s="39" t="s">
        <v>183</v>
      </c>
      <c r="B9" s="33" t="s">
        <v>184</v>
      </c>
      <c r="C9" s="33" t="s">
        <v>185</v>
      </c>
      <c r="D9" s="33" t="s">
        <v>171</v>
      </c>
      <c r="E9" s="35">
        <f>'A1 접속슬래브(좌) 산출근거'!Z67</f>
        <v>24</v>
      </c>
      <c r="F9" s="35" t="s">
        <v>35</v>
      </c>
      <c r="G9" s="41">
        <f t="shared" si="0"/>
        <v>24</v>
      </c>
    </row>
    <row r="10" spans="1:7" ht="15" customHeight="1">
      <c r="A10" s="56" t="s">
        <v>123</v>
      </c>
      <c r="B10" s="58"/>
      <c r="C10" s="33" t="s">
        <v>125</v>
      </c>
      <c r="D10" s="33" t="s">
        <v>36</v>
      </c>
      <c r="E10" s="34">
        <f>'A1 접속슬래브(좌) 산출근거'!Z71</f>
        <v>54.945</v>
      </c>
      <c r="F10" s="34" t="s">
        <v>35</v>
      </c>
      <c r="G10" s="40">
        <f t="shared" si="0"/>
        <v>54.945</v>
      </c>
    </row>
    <row r="11" spans="1:7" ht="15" customHeight="1">
      <c r="A11" s="56" t="s">
        <v>126</v>
      </c>
      <c r="B11" s="57"/>
      <c r="C11" s="58"/>
      <c r="D11" s="33" t="s">
        <v>36</v>
      </c>
      <c r="E11" s="34">
        <f>'A1 접속슬래브(좌) 산출근거'!Z76</f>
        <v>64.123000000000005</v>
      </c>
      <c r="F11" s="34" t="s">
        <v>35</v>
      </c>
      <c r="G11" s="40">
        <f t="shared" si="0"/>
        <v>64.123000000000005</v>
      </c>
    </row>
    <row r="12" spans="1:7" ht="15" customHeight="1">
      <c r="A12" s="59" t="s">
        <v>127</v>
      </c>
      <c r="B12" s="60"/>
      <c r="C12" s="33" t="s">
        <v>185</v>
      </c>
      <c r="D12" s="33" t="s">
        <v>80</v>
      </c>
      <c r="E12" s="34">
        <f>'A1 접속슬래브(좌) 산출근거'!Z80</f>
        <v>0.20100000000000001</v>
      </c>
      <c r="F12" s="34" t="s">
        <v>35</v>
      </c>
      <c r="G12" s="40">
        <f t="shared" si="0"/>
        <v>0.20100000000000001</v>
      </c>
    </row>
    <row r="13" spans="1:7" ht="15" customHeight="1">
      <c r="A13" s="63"/>
      <c r="B13" s="64"/>
      <c r="C13" s="33" t="s">
        <v>186</v>
      </c>
      <c r="D13" s="33" t="s">
        <v>80</v>
      </c>
      <c r="E13" s="34">
        <f>'A1 접속슬래브(좌) 산출근거'!Z83</f>
        <v>3.004</v>
      </c>
      <c r="F13" s="34" t="s">
        <v>35</v>
      </c>
      <c r="G13" s="40">
        <f t="shared" si="0"/>
        <v>3.004</v>
      </c>
    </row>
    <row r="14" spans="1:7" ht="15" customHeight="1" thickBot="1">
      <c r="A14" s="42" t="s">
        <v>187</v>
      </c>
      <c r="B14" s="106" t="s">
        <v>188</v>
      </c>
      <c r="C14" s="83"/>
      <c r="D14" s="43" t="s">
        <v>36</v>
      </c>
      <c r="E14" s="47">
        <f>'A1 접속슬래브(좌) 산출근거'!Z88</f>
        <v>8.8339999999999996</v>
      </c>
      <c r="F14" s="47" t="s">
        <v>35</v>
      </c>
      <c r="G14" s="48">
        <f t="shared" si="0"/>
        <v>8.8339999999999996</v>
      </c>
    </row>
    <row r="15" spans="1:7" ht="15" customHeight="1">
      <c r="A15" s="31"/>
      <c r="B15" s="31"/>
      <c r="C15" s="31"/>
      <c r="D15" s="31"/>
      <c r="E15" s="32"/>
      <c r="F15" s="32"/>
      <c r="G15" s="32"/>
    </row>
  </sheetData>
  <mergeCells count="11">
    <mergeCell ref="B14:C14"/>
    <mergeCell ref="A1:G1"/>
    <mergeCell ref="A2:C2"/>
    <mergeCell ref="A3:A4"/>
    <mergeCell ref="A5:A6"/>
    <mergeCell ref="A7:A8"/>
    <mergeCell ref="C3:C4"/>
    <mergeCell ref="C7:C8"/>
    <mergeCell ref="A10:B10"/>
    <mergeCell ref="A11:C11"/>
    <mergeCell ref="A12:B13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246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 t="s">
        <v>24</v>
      </c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5.5</v>
      </c>
      <c r="H49" s="95"/>
      <c r="I49" s="6" t="s">
        <v>10</v>
      </c>
      <c r="J49" s="95">
        <v>9.99</v>
      </c>
      <c r="K49" s="95"/>
      <c r="L49" s="6" t="s">
        <v>10</v>
      </c>
      <c r="M49" s="95">
        <v>0.45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24.725000000000001</v>
      </c>
      <c r="X49" s="95"/>
      <c r="Y49" s="96"/>
      <c r="Z49" s="89">
        <f>ROUND(SUM(W49:X49), 3)</f>
        <v>24.725000000000001</v>
      </c>
      <c r="AA49" s="89"/>
      <c r="AB49" s="90"/>
    </row>
    <row r="50" spans="1:28" ht="15" customHeight="1">
      <c r="A50" s="18"/>
      <c r="B50" s="11"/>
      <c r="C50" s="11"/>
      <c r="D50" s="26"/>
      <c r="E50" s="12"/>
      <c r="F50" s="13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27"/>
      <c r="Z50" s="14"/>
      <c r="AA50" s="14"/>
      <c r="AB50" s="19"/>
    </row>
    <row r="51" spans="1:28" ht="15" customHeight="1">
      <c r="A51" s="20"/>
      <c r="B51" s="2"/>
      <c r="C51" s="2"/>
      <c r="D51" s="22"/>
      <c r="E51" s="6"/>
      <c r="F51" s="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23"/>
      <c r="Z51" s="8"/>
      <c r="AA51" s="8"/>
      <c r="AB51" s="21"/>
    </row>
    <row r="52" spans="1:28" ht="15" customHeight="1">
      <c r="A52" s="16" t="s">
        <v>25</v>
      </c>
      <c r="B52" s="2"/>
      <c r="C52" s="2"/>
      <c r="D52" s="24"/>
      <c r="E52" s="6"/>
      <c r="F52" s="7" t="s">
        <v>7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25"/>
      <c r="Z52" s="8"/>
      <c r="AA52" s="8"/>
      <c r="AB52" s="17" t="s">
        <v>24</v>
      </c>
    </row>
    <row r="53" spans="1:28" ht="15" customHeight="1">
      <c r="A53" s="86" t="s">
        <v>26</v>
      </c>
      <c r="B53" s="87"/>
      <c r="C53" s="87"/>
      <c r="D53" s="88"/>
      <c r="E53" s="6"/>
      <c r="F53" s="7"/>
      <c r="G53" s="95">
        <v>5.6</v>
      </c>
      <c r="H53" s="95"/>
      <c r="I53" s="6" t="s">
        <v>10</v>
      </c>
      <c r="J53" s="95">
        <v>10.19</v>
      </c>
      <c r="K53" s="95"/>
      <c r="L53" s="6" t="s">
        <v>10</v>
      </c>
      <c r="M53" s="95">
        <v>0.1</v>
      </c>
      <c r="N53" s="95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ROUND(G53*J53*M53, 3)</f>
        <v>5.7060000000000004</v>
      </c>
      <c r="X53" s="95"/>
      <c r="Y53" s="96"/>
      <c r="Z53" s="89">
        <f>ROUND(SUM(W53:X53), 3)</f>
        <v>5.7060000000000004</v>
      </c>
      <c r="AA53" s="89"/>
      <c r="AB53" s="90"/>
    </row>
    <row r="54" spans="1:28" ht="15" customHeight="1">
      <c r="A54" s="18"/>
      <c r="B54" s="11"/>
      <c r="C54" s="11"/>
      <c r="D54" s="26"/>
      <c r="E54" s="12"/>
      <c r="F54" s="13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27"/>
      <c r="Z54" s="14"/>
      <c r="AA54" s="14"/>
      <c r="AB54" s="19"/>
    </row>
    <row r="55" spans="1:28" ht="15" customHeight="1">
      <c r="A55" s="20"/>
      <c r="B55" s="2"/>
      <c r="C55" s="2"/>
      <c r="D55" s="22"/>
      <c r="E55" s="6"/>
      <c r="F55" s="7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23"/>
      <c r="Z55" s="8"/>
      <c r="AA55" s="8"/>
      <c r="AB55" s="21"/>
    </row>
    <row r="56" spans="1:28" ht="15" customHeight="1">
      <c r="A56" s="16" t="s">
        <v>29</v>
      </c>
      <c r="B56" s="2"/>
      <c r="C56" s="2"/>
      <c r="D56" s="24"/>
      <c r="E56" s="6"/>
      <c r="F56" s="7" t="s">
        <v>31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25"/>
      <c r="Z56" s="8"/>
      <c r="AA56" s="8"/>
      <c r="AB56" s="17"/>
    </row>
    <row r="57" spans="1:28" ht="15" customHeight="1">
      <c r="A57" s="86" t="s">
        <v>42</v>
      </c>
      <c r="B57" s="87"/>
      <c r="C57" s="87"/>
      <c r="D57" s="88"/>
      <c r="E57" s="6"/>
      <c r="F57" s="7"/>
      <c r="G57" s="95">
        <v>9.99</v>
      </c>
      <c r="H57" s="95"/>
      <c r="I57" s="6" t="s">
        <v>10</v>
      </c>
      <c r="J57" s="95">
        <v>0.45</v>
      </c>
      <c r="K57" s="95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11</v>
      </c>
      <c r="W57" s="95">
        <f>ROUND(G57*J57, 3)</f>
        <v>4.4960000000000004</v>
      </c>
      <c r="X57" s="95"/>
      <c r="Y57" s="96"/>
      <c r="Z57" s="8"/>
      <c r="AA57" s="8"/>
      <c r="AB57" s="17" t="s">
        <v>36</v>
      </c>
    </row>
    <row r="58" spans="1:28" ht="15" customHeight="1">
      <c r="A58" s="16"/>
      <c r="B58" s="2"/>
      <c r="C58" s="2"/>
      <c r="D58" s="24"/>
      <c r="E58" s="6"/>
      <c r="F58" s="7"/>
      <c r="G58" s="6" t="s">
        <v>23</v>
      </c>
      <c r="H58" s="95">
        <v>5.2030000000000003</v>
      </c>
      <c r="I58" s="95"/>
      <c r="J58" s="6" t="s">
        <v>10</v>
      </c>
      <c r="K58" s="95">
        <v>0.45</v>
      </c>
      <c r="L58" s="95"/>
      <c r="M58" s="6" t="s">
        <v>19</v>
      </c>
      <c r="N58" s="6" t="s">
        <v>10</v>
      </c>
      <c r="O58" s="9">
        <v>2</v>
      </c>
      <c r="P58" s="6"/>
      <c r="Q58" s="6"/>
      <c r="R58" s="6"/>
      <c r="S58" s="6"/>
      <c r="T58" s="6"/>
      <c r="U58" s="6"/>
      <c r="V58" s="6" t="s">
        <v>11</v>
      </c>
      <c r="W58" s="95">
        <f>ROUND((H58*K58)*O58, 3)</f>
        <v>4.6829999999999998</v>
      </c>
      <c r="X58" s="95"/>
      <c r="Y58" s="96"/>
      <c r="Z58" s="89">
        <f>ROUND(SUM(W57:Y58), 3)</f>
        <v>9.1790000000000003</v>
      </c>
      <c r="AA58" s="89"/>
      <c r="AB58" s="90"/>
    </row>
    <row r="59" spans="1:28" ht="15" customHeight="1">
      <c r="A59" s="18"/>
      <c r="B59" s="11"/>
      <c r="C59" s="11"/>
      <c r="D59" s="26"/>
      <c r="E59" s="12"/>
      <c r="F59" s="13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7"/>
      <c r="Z59" s="14"/>
      <c r="AA59" s="14"/>
      <c r="AB59" s="19"/>
    </row>
    <row r="60" spans="1:28" ht="15" customHeight="1">
      <c r="A60" s="20"/>
      <c r="B60" s="2"/>
      <c r="C60" s="2"/>
      <c r="D60" s="22"/>
      <c r="E60" s="6"/>
      <c r="F60" s="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3"/>
      <c r="Z60" s="8"/>
      <c r="AA60" s="8"/>
      <c r="AB60" s="21"/>
    </row>
    <row r="61" spans="1:28" ht="15" customHeight="1">
      <c r="A61" s="16" t="s">
        <v>39</v>
      </c>
      <c r="B61" s="2"/>
      <c r="C61" s="2"/>
      <c r="D61" s="24"/>
      <c r="E61" s="6"/>
      <c r="F61" s="7" t="s">
        <v>31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5"/>
      <c r="Z61" s="8"/>
      <c r="AA61" s="8"/>
      <c r="AB61" s="17"/>
    </row>
    <row r="62" spans="1:28" ht="15" customHeight="1">
      <c r="A62" s="86" t="s">
        <v>44</v>
      </c>
      <c r="B62" s="87"/>
      <c r="C62" s="87"/>
      <c r="D62" s="88"/>
      <c r="E62" s="6"/>
      <c r="F62" s="7"/>
      <c r="G62" s="95">
        <v>10.19</v>
      </c>
      <c r="H62" s="95"/>
      <c r="I62" s="6" t="s">
        <v>10</v>
      </c>
      <c r="J62" s="95">
        <v>0.1</v>
      </c>
      <c r="K62" s="95"/>
      <c r="L62" s="10" t="s">
        <v>27</v>
      </c>
      <c r="M62" s="6"/>
      <c r="N62" s="6"/>
      <c r="O62" s="6"/>
      <c r="P62" s="6"/>
      <c r="Q62" s="6"/>
      <c r="R62" s="6"/>
      <c r="S62" s="6"/>
      <c r="T62" s="6"/>
      <c r="U62" s="6"/>
      <c r="V62" s="6" t="s">
        <v>11</v>
      </c>
      <c r="W62" s="95">
        <f>ROUND(G62*J62, 3)</f>
        <v>1.0189999999999999</v>
      </c>
      <c r="X62" s="95"/>
      <c r="Y62" s="96"/>
      <c r="Z62" s="8"/>
      <c r="AA62" s="8"/>
      <c r="AB62" s="17" t="s">
        <v>36</v>
      </c>
    </row>
    <row r="63" spans="1:28" ht="15" customHeight="1">
      <c r="A63" s="16"/>
      <c r="B63" s="2"/>
      <c r="C63" s="2"/>
      <c r="D63" s="24"/>
      <c r="E63" s="6"/>
      <c r="F63" s="7"/>
      <c r="G63" s="6" t="s">
        <v>23</v>
      </c>
      <c r="H63" s="95">
        <v>5.3029999999999999</v>
      </c>
      <c r="I63" s="95"/>
      <c r="J63" s="6" t="s">
        <v>10</v>
      </c>
      <c r="K63" s="95">
        <v>0.1</v>
      </c>
      <c r="L63" s="95"/>
      <c r="M63" s="6" t="s">
        <v>19</v>
      </c>
      <c r="N63" s="6" t="s">
        <v>10</v>
      </c>
      <c r="O63" s="9">
        <v>2</v>
      </c>
      <c r="P63" s="10" t="s">
        <v>27</v>
      </c>
      <c r="Q63" s="6"/>
      <c r="R63" s="6"/>
      <c r="S63" s="6"/>
      <c r="T63" s="6"/>
      <c r="U63" s="6"/>
      <c r="V63" s="6" t="s">
        <v>11</v>
      </c>
      <c r="W63" s="95">
        <f>ROUND((H63*K63)*O63, 3)</f>
        <v>1.0609999999999999</v>
      </c>
      <c r="X63" s="95"/>
      <c r="Y63" s="96"/>
      <c r="Z63" s="89">
        <f>ROUND(SUM(W62:Y63), 3)</f>
        <v>2.08</v>
      </c>
      <c r="AA63" s="89"/>
      <c r="AB63" s="90"/>
    </row>
    <row r="64" spans="1:28" ht="15" customHeight="1">
      <c r="A64" s="18"/>
      <c r="B64" s="11"/>
      <c r="C64" s="11"/>
      <c r="D64" s="26"/>
      <c r="E64" s="12"/>
      <c r="F64" s="13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27"/>
      <c r="Z64" s="14"/>
      <c r="AA64" s="14"/>
      <c r="AB64" s="19"/>
    </row>
    <row r="65" spans="1:28" ht="15" customHeight="1">
      <c r="A65" s="20"/>
      <c r="B65" s="2"/>
      <c r="C65" s="2"/>
      <c r="D65" s="22"/>
      <c r="E65" s="6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3"/>
      <c r="Z65" s="8"/>
      <c r="AA65" s="8"/>
      <c r="AB65" s="21"/>
    </row>
    <row r="66" spans="1:28" ht="15" customHeight="1">
      <c r="A66" s="16" t="s">
        <v>167</v>
      </c>
      <c r="B66" s="2"/>
      <c r="C66" s="2"/>
      <c r="D66" s="24"/>
      <c r="E66" s="6"/>
      <c r="F66" s="7" t="s">
        <v>169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5"/>
      <c r="Z66" s="8"/>
      <c r="AA66" s="8"/>
      <c r="AB66" s="17" t="s">
        <v>171</v>
      </c>
    </row>
    <row r="67" spans="1:28" ht="15" customHeight="1">
      <c r="A67" s="86" t="s">
        <v>168</v>
      </c>
      <c r="B67" s="87"/>
      <c r="C67" s="87"/>
      <c r="D67" s="88"/>
      <c r="E67" s="6"/>
      <c r="F67" s="7"/>
      <c r="G67" s="10" t="s">
        <v>170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">
        <v>11</v>
      </c>
      <c r="W67" s="97">
        <v>24</v>
      </c>
      <c r="X67" s="97"/>
      <c r="Y67" s="96"/>
      <c r="Z67" s="91">
        <f>ROUND(SUM(W67:X67), 3)</f>
        <v>24</v>
      </c>
      <c r="AA67" s="91"/>
      <c r="AB67" s="92"/>
    </row>
    <row r="68" spans="1:28" ht="15" customHeight="1">
      <c r="A68" s="18"/>
      <c r="B68" s="11"/>
      <c r="C68" s="11"/>
      <c r="D68" s="26"/>
      <c r="E68" s="12"/>
      <c r="F68" s="13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27"/>
      <c r="Z68" s="14"/>
      <c r="AA68" s="14"/>
      <c r="AB68" s="19"/>
    </row>
    <row r="69" spans="1:28" ht="15" customHeight="1">
      <c r="A69" s="20"/>
      <c r="B69" s="2"/>
      <c r="C69" s="2"/>
      <c r="D69" s="22"/>
      <c r="E69" s="6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3"/>
      <c r="Z69" s="8"/>
      <c r="AA69" s="8"/>
      <c r="AB69" s="21"/>
    </row>
    <row r="70" spans="1:28" ht="15" customHeight="1">
      <c r="A70" s="16" t="s">
        <v>172</v>
      </c>
      <c r="B70" s="2"/>
      <c r="C70" s="2"/>
      <c r="D70" s="24"/>
      <c r="E70" s="6"/>
      <c r="F70" s="7" t="s">
        <v>72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5"/>
      <c r="Z70" s="8"/>
      <c r="AA70" s="8"/>
      <c r="AB70" s="17" t="s">
        <v>36</v>
      </c>
    </row>
    <row r="71" spans="1:28" ht="15" customHeight="1">
      <c r="A71" s="86" t="s">
        <v>68</v>
      </c>
      <c r="B71" s="87"/>
      <c r="C71" s="87"/>
      <c r="D71" s="88"/>
      <c r="E71" s="6"/>
      <c r="F71" s="7" t="s">
        <v>9</v>
      </c>
      <c r="G71" s="95">
        <v>5.5</v>
      </c>
      <c r="H71" s="95"/>
      <c r="I71" s="6" t="s">
        <v>10</v>
      </c>
      <c r="J71" s="95">
        <v>9.99</v>
      </c>
      <c r="K71" s="95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">
        <v>11</v>
      </c>
      <c r="W71" s="95">
        <f>ROUND(G71*J71, 3)</f>
        <v>54.945</v>
      </c>
      <c r="X71" s="95"/>
      <c r="Y71" s="96"/>
      <c r="Z71" s="89">
        <f>ROUND(SUM(W71:X71), 3)</f>
        <v>54.945</v>
      </c>
      <c r="AA71" s="89"/>
      <c r="AB71" s="90"/>
    </row>
    <row r="72" spans="1:28" ht="15" customHeight="1">
      <c r="A72" s="18"/>
      <c r="B72" s="11"/>
      <c r="C72" s="11"/>
      <c r="D72" s="26"/>
      <c r="E72" s="12"/>
      <c r="F72" s="13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27"/>
      <c r="Z72" s="14"/>
      <c r="AA72" s="14"/>
      <c r="AB72" s="19"/>
    </row>
    <row r="73" spans="1:28" ht="15" customHeight="1">
      <c r="A73" s="20"/>
      <c r="B73" s="2"/>
      <c r="C73" s="2"/>
      <c r="D73" s="22"/>
      <c r="E73" s="6"/>
      <c r="F73" s="7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23"/>
      <c r="Z73" s="8"/>
      <c r="AA73" s="8"/>
      <c r="AB73" s="21"/>
    </row>
    <row r="74" spans="1:28" ht="15" customHeight="1">
      <c r="A74" s="16" t="s">
        <v>173</v>
      </c>
      <c r="B74" s="2"/>
      <c r="C74" s="2"/>
      <c r="D74" s="24"/>
      <c r="E74" s="6"/>
      <c r="F74" s="7" t="s">
        <v>74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5"/>
      <c r="Z74" s="8"/>
      <c r="AA74" s="8"/>
      <c r="AB74" s="17"/>
    </row>
    <row r="75" spans="1:28" ht="15" customHeight="1">
      <c r="A75" s="86" t="s">
        <v>74</v>
      </c>
      <c r="B75" s="87"/>
      <c r="C75" s="87"/>
      <c r="D75" s="88"/>
      <c r="E75" s="6"/>
      <c r="F75" s="7"/>
      <c r="G75" s="10" t="s">
        <v>174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v>9.1780000000000008</v>
      </c>
      <c r="X75" s="95"/>
      <c r="Y75" s="96"/>
      <c r="Z75" s="8"/>
      <c r="AA75" s="8"/>
      <c r="AB75" s="17" t="s">
        <v>36</v>
      </c>
    </row>
    <row r="76" spans="1:28" ht="15" customHeight="1">
      <c r="A76" s="16"/>
      <c r="B76" s="2"/>
      <c r="C76" s="2"/>
      <c r="D76" s="24"/>
      <c r="E76" s="6"/>
      <c r="F76" s="7" t="s">
        <v>9</v>
      </c>
      <c r="G76" s="95">
        <v>5.5</v>
      </c>
      <c r="H76" s="95"/>
      <c r="I76" s="6" t="s">
        <v>10</v>
      </c>
      <c r="J76" s="95">
        <v>9.99</v>
      </c>
      <c r="K76" s="95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f>ROUND(G76*J76, 3)</f>
        <v>54.945</v>
      </c>
      <c r="X76" s="95"/>
      <c r="Y76" s="96"/>
      <c r="Z76" s="89">
        <f>ROUND(SUM(W75:Y76), 3)</f>
        <v>64.123000000000005</v>
      </c>
      <c r="AA76" s="89"/>
      <c r="AB76" s="90"/>
    </row>
    <row r="77" spans="1:28" ht="15" customHeight="1">
      <c r="A77" s="18"/>
      <c r="B77" s="11"/>
      <c r="C77" s="11"/>
      <c r="D77" s="26"/>
      <c r="E77" s="12"/>
      <c r="F77" s="13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27"/>
      <c r="Z77" s="14"/>
      <c r="AA77" s="14"/>
      <c r="AB77" s="19"/>
    </row>
    <row r="78" spans="1:28" ht="15" customHeight="1">
      <c r="A78" s="20"/>
      <c r="B78" s="2"/>
      <c r="C78" s="2"/>
      <c r="D78" s="22"/>
      <c r="E78" s="6"/>
      <c r="F78" s="7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23"/>
      <c r="Z78" s="8"/>
      <c r="AA78" s="8"/>
      <c r="AB78" s="21"/>
    </row>
    <row r="79" spans="1:28" ht="15" customHeight="1">
      <c r="A79" s="16" t="s">
        <v>175</v>
      </c>
      <c r="B79" s="2"/>
      <c r="C79" s="2"/>
      <c r="D79" s="24"/>
      <c r="E79" s="6"/>
      <c r="F79" s="7" t="s">
        <v>169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25"/>
      <c r="Z79" s="8"/>
      <c r="AA79" s="8"/>
      <c r="AB79" s="17" t="s">
        <v>80</v>
      </c>
    </row>
    <row r="80" spans="1:28" ht="15" customHeight="1">
      <c r="A80" s="86" t="s">
        <v>77</v>
      </c>
      <c r="B80" s="87"/>
      <c r="C80" s="87"/>
      <c r="D80" s="88"/>
      <c r="E80" s="6"/>
      <c r="F80" s="7"/>
      <c r="G80" s="10" t="s">
        <v>176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11</v>
      </c>
      <c r="W80" s="95">
        <v>0.20100000000000001</v>
      </c>
      <c r="X80" s="95"/>
      <c r="Y80" s="96"/>
      <c r="Z80" s="89">
        <f>ROUND(SUM(W80:X80), 3)</f>
        <v>0.20100000000000001</v>
      </c>
      <c r="AA80" s="89"/>
      <c r="AB80" s="90"/>
    </row>
    <row r="81" spans="1:28" ht="15" customHeight="1">
      <c r="A81" s="16"/>
      <c r="B81" s="2"/>
      <c r="C81" s="2"/>
      <c r="D81" s="24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25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177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25"/>
      <c r="Z82" s="8"/>
      <c r="AA82" s="8"/>
      <c r="AB82" s="17" t="s">
        <v>80</v>
      </c>
    </row>
    <row r="83" spans="1:28" ht="15" customHeight="1">
      <c r="A83" s="16"/>
      <c r="B83" s="2"/>
      <c r="C83" s="2"/>
      <c r="D83" s="24"/>
      <c r="E83" s="6"/>
      <c r="F83" s="7"/>
      <c r="G83" s="10" t="s">
        <v>247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v>3.004</v>
      </c>
      <c r="X83" s="95"/>
      <c r="Y83" s="96"/>
      <c r="Z83" s="89">
        <f>ROUND(SUM(W83:X83), 3)</f>
        <v>3.004</v>
      </c>
      <c r="AA83" s="89"/>
      <c r="AB83" s="90"/>
    </row>
    <row r="84" spans="1:28" ht="15" customHeight="1">
      <c r="A84" s="18"/>
      <c r="B84" s="11"/>
      <c r="C84" s="11"/>
      <c r="D84" s="26"/>
      <c r="E84" s="12"/>
      <c r="F84" s="13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27"/>
      <c r="Z84" s="14"/>
      <c r="AA84" s="14"/>
      <c r="AB84" s="19"/>
    </row>
    <row r="85" spans="1:28" ht="15" customHeight="1">
      <c r="A85" s="20"/>
      <c r="B85" s="2"/>
      <c r="C85" s="2"/>
      <c r="D85" s="22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23"/>
      <c r="Z85" s="8"/>
      <c r="AA85" s="8"/>
      <c r="AB85" s="21"/>
    </row>
    <row r="86" spans="1:28" ht="15" customHeight="1">
      <c r="A86" s="16" t="s">
        <v>179</v>
      </c>
      <c r="B86" s="2"/>
      <c r="C86" s="2"/>
      <c r="D86" s="24"/>
      <c r="E86" s="6"/>
      <c r="F86" s="7" t="s">
        <v>180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25"/>
      <c r="Z86" s="8"/>
      <c r="AA86" s="8"/>
      <c r="AB86" s="17"/>
    </row>
    <row r="87" spans="1:28" ht="15" customHeight="1">
      <c r="A87" s="16"/>
      <c r="B87" s="2"/>
      <c r="C87" s="2"/>
      <c r="D87" s="24"/>
      <c r="E87" s="6"/>
      <c r="F87" s="7"/>
      <c r="G87" s="6" t="s">
        <v>23</v>
      </c>
      <c r="H87" s="95">
        <v>4.6980000000000004</v>
      </c>
      <c r="I87" s="95"/>
      <c r="J87" s="6" t="s">
        <v>10</v>
      </c>
      <c r="K87" s="95">
        <v>0.45</v>
      </c>
      <c r="L87" s="95"/>
      <c r="M87" s="6" t="s">
        <v>19</v>
      </c>
      <c r="N87" s="6" t="s">
        <v>10</v>
      </c>
      <c r="O87" s="9">
        <v>2</v>
      </c>
      <c r="P87" s="6"/>
      <c r="Q87" s="6"/>
      <c r="R87" s="6"/>
      <c r="S87" s="6"/>
      <c r="T87" s="6"/>
      <c r="U87" s="6"/>
      <c r="V87" s="6" t="s">
        <v>11</v>
      </c>
      <c r="W87" s="95">
        <f>ROUND((H87*K87)*O87, 3)</f>
        <v>4.2279999999999998</v>
      </c>
      <c r="X87" s="95"/>
      <c r="Y87" s="96"/>
      <c r="Z87" s="8"/>
      <c r="AA87" s="8"/>
      <c r="AB87" s="17" t="s">
        <v>36</v>
      </c>
    </row>
    <row r="88" spans="1:28" ht="15" customHeight="1">
      <c r="A88" s="18"/>
      <c r="B88" s="11"/>
      <c r="C88" s="11"/>
      <c r="D88" s="26"/>
      <c r="E88" s="12"/>
      <c r="F88" s="13"/>
      <c r="G88" s="15" t="s">
        <v>248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 t="s">
        <v>11</v>
      </c>
      <c r="W88" s="98">
        <v>4.6059999999999999</v>
      </c>
      <c r="X88" s="98"/>
      <c r="Y88" s="99"/>
      <c r="Z88" s="93">
        <f>ROUND(SUM(W87:Y88), 3)</f>
        <v>8.8339999999999996</v>
      </c>
      <c r="AA88" s="93"/>
      <c r="AB88" s="94"/>
    </row>
    <row r="89" spans="1:28" ht="15" customHeight="1">
      <c r="A89" s="53"/>
      <c r="B89" s="54"/>
      <c r="C89" s="54"/>
      <c r="D89" s="55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5"/>
      <c r="Z89" s="54"/>
      <c r="AA89" s="54"/>
      <c r="AB89" s="55"/>
    </row>
    <row r="90" spans="1:28" ht="15" customHeight="1"/>
    <row r="91" spans="1:28" ht="15" customHeight="1"/>
    <row r="92" spans="1:28" ht="15" customHeight="1"/>
    <row r="93" spans="1:28" ht="15" customHeight="1"/>
    <row r="94" spans="1:28" ht="15" customHeight="1"/>
    <row r="95" spans="1:28" ht="15" customHeight="1"/>
    <row r="96" spans="1:28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55">
    <mergeCell ref="A2:D2"/>
    <mergeCell ref="E2:Y2"/>
    <mergeCell ref="Z2:AB2"/>
    <mergeCell ref="G49:H49"/>
    <mergeCell ref="J49:K49"/>
    <mergeCell ref="M49:N49"/>
    <mergeCell ref="G71:H71"/>
    <mergeCell ref="J71:K71"/>
    <mergeCell ref="G53:H53"/>
    <mergeCell ref="J53:K53"/>
    <mergeCell ref="M53:N53"/>
    <mergeCell ref="G57:H57"/>
    <mergeCell ref="J57:K57"/>
    <mergeCell ref="H58:I58"/>
    <mergeCell ref="K58:L58"/>
    <mergeCell ref="W63:Y63"/>
    <mergeCell ref="G62:H62"/>
    <mergeCell ref="J62:K62"/>
    <mergeCell ref="H63:I63"/>
    <mergeCell ref="K63:L63"/>
    <mergeCell ref="W49:Y49"/>
    <mergeCell ref="W53:Y53"/>
    <mergeCell ref="W57:Y57"/>
    <mergeCell ref="W58:Y58"/>
    <mergeCell ref="W62:Y62"/>
    <mergeCell ref="W83:Y83"/>
    <mergeCell ref="G76:H76"/>
    <mergeCell ref="J76:K76"/>
    <mergeCell ref="H87:I87"/>
    <mergeCell ref="K87:L87"/>
    <mergeCell ref="Z67:AB67"/>
    <mergeCell ref="Z71:AB71"/>
    <mergeCell ref="Z76:AB76"/>
    <mergeCell ref="Z80:AB80"/>
    <mergeCell ref="W67:Y67"/>
    <mergeCell ref="W71:Y71"/>
    <mergeCell ref="W75:Y75"/>
    <mergeCell ref="W76:Y76"/>
    <mergeCell ref="W80:Y80"/>
    <mergeCell ref="Z83:AB83"/>
    <mergeCell ref="Z88:AB88"/>
    <mergeCell ref="A48:D48"/>
    <mergeCell ref="A53:D53"/>
    <mergeCell ref="A57:D57"/>
    <mergeCell ref="A62:D62"/>
    <mergeCell ref="A67:D67"/>
    <mergeCell ref="A71:D71"/>
    <mergeCell ref="A75:D75"/>
    <mergeCell ref="A80:D80"/>
    <mergeCell ref="W87:Y87"/>
    <mergeCell ref="W88:Y88"/>
    <mergeCell ref="Z49:AB49"/>
    <mergeCell ref="Z53:AB53"/>
    <mergeCell ref="Z58:AB58"/>
    <mergeCell ref="Z63:AB63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sqref="A1:E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245</v>
      </c>
      <c r="B1" s="66"/>
      <c r="C1" s="66"/>
      <c r="D1" s="66"/>
      <c r="E1" s="66"/>
      <c r="F1" s="5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144</v>
      </c>
      <c r="F2" s="38"/>
    </row>
    <row r="3" spans="1:6" ht="15" customHeight="1" thickTop="1">
      <c r="A3" s="74" t="s">
        <v>162</v>
      </c>
      <c r="B3" s="75"/>
      <c r="C3" s="76"/>
      <c r="D3" s="33" t="s">
        <v>36</v>
      </c>
      <c r="E3" s="34">
        <f>'A1 보호블럭 산출근거'!Z57</f>
        <v>174.494</v>
      </c>
      <c r="F3" s="40">
        <f t="shared" ref="F3:F8" si="0">SUM(E3:E3)</f>
        <v>174.494</v>
      </c>
    </row>
    <row r="4" spans="1:6" ht="15" customHeight="1">
      <c r="A4" s="77" t="s">
        <v>99</v>
      </c>
      <c r="B4" s="33" t="s">
        <v>102</v>
      </c>
      <c r="C4" s="70" t="s">
        <v>101</v>
      </c>
      <c r="D4" s="33" t="s">
        <v>24</v>
      </c>
      <c r="E4" s="34">
        <f>'A1 보호블럭 산출근거'!Z61</f>
        <v>2.5499999999999998</v>
      </c>
      <c r="F4" s="40">
        <f t="shared" si="0"/>
        <v>2.5499999999999998</v>
      </c>
    </row>
    <row r="5" spans="1:6" ht="15" customHeight="1">
      <c r="A5" s="79"/>
      <c r="B5" s="33" t="s">
        <v>163</v>
      </c>
      <c r="C5" s="73"/>
      <c r="D5" s="33" t="s">
        <v>24</v>
      </c>
      <c r="E5" s="34">
        <f>'A1 보호블럭 산출근거'!Z65</f>
        <v>17.449000000000002</v>
      </c>
      <c r="F5" s="40">
        <f t="shared" si="0"/>
        <v>17.449000000000002</v>
      </c>
    </row>
    <row r="6" spans="1:6" ht="15" customHeight="1">
      <c r="A6" s="39" t="s">
        <v>103</v>
      </c>
      <c r="B6" s="33" t="s">
        <v>104</v>
      </c>
      <c r="C6" s="33" t="s">
        <v>105</v>
      </c>
      <c r="D6" s="33" t="s">
        <v>24</v>
      </c>
      <c r="E6" s="34">
        <v>19.998999999999999</v>
      </c>
      <c r="F6" s="40">
        <f t="shared" si="0"/>
        <v>19.998999999999999</v>
      </c>
    </row>
    <row r="7" spans="1:6" ht="15" customHeight="1">
      <c r="A7" s="77" t="s">
        <v>107</v>
      </c>
      <c r="B7" s="33" t="s">
        <v>112</v>
      </c>
      <c r="C7" s="70" t="s">
        <v>109</v>
      </c>
      <c r="D7" s="33" t="s">
        <v>36</v>
      </c>
      <c r="E7" s="34">
        <f>'A1 보호블럭 산출근거'!Z71</f>
        <v>10.789</v>
      </c>
      <c r="F7" s="40">
        <f t="shared" si="0"/>
        <v>10.789</v>
      </c>
    </row>
    <row r="8" spans="1:6" ht="15" customHeight="1" thickBot="1">
      <c r="A8" s="80"/>
      <c r="B8" s="43" t="s">
        <v>113</v>
      </c>
      <c r="C8" s="72"/>
      <c r="D8" s="43" t="s">
        <v>36</v>
      </c>
      <c r="E8" s="47">
        <f>'A1 보호블럭 산출근거'!Z75</f>
        <v>2.512</v>
      </c>
      <c r="F8" s="48">
        <f t="shared" si="0"/>
        <v>2.512</v>
      </c>
    </row>
    <row r="9" spans="1:6" ht="15" customHeight="1">
      <c r="A9" s="31"/>
      <c r="B9" s="31"/>
      <c r="C9" s="31"/>
      <c r="D9" s="31"/>
      <c r="E9" s="32"/>
      <c r="F9" s="32"/>
    </row>
  </sheetData>
  <mergeCells count="7">
    <mergeCell ref="A1:E1"/>
    <mergeCell ref="A2:C2"/>
    <mergeCell ref="A4:A5"/>
    <mergeCell ref="A7:A8"/>
    <mergeCell ref="C4:C5"/>
    <mergeCell ref="C7:C8"/>
    <mergeCell ref="A3:C3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157</v>
      </c>
      <c r="B47" s="2"/>
      <c r="C47" s="2"/>
      <c r="D47" s="24"/>
      <c r="E47" s="6"/>
      <c r="F47" s="7" t="s">
        <v>244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16"/>
      <c r="B48" s="2"/>
      <c r="C48" s="2"/>
      <c r="D48" s="24"/>
      <c r="E48" s="6"/>
      <c r="F48" s="7" t="s">
        <v>159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/>
      <c r="G49" s="95">
        <v>12.558</v>
      </c>
      <c r="H49" s="95"/>
      <c r="I49" s="6" t="s">
        <v>10</v>
      </c>
      <c r="J49" s="95">
        <v>11</v>
      </c>
      <c r="K49" s="95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ROUND(G49*J49, 3)</f>
        <v>138.13800000000001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/>
      <c r="G50" s="6" t="s">
        <v>23</v>
      </c>
      <c r="H50" s="95">
        <v>1.6220000000000001</v>
      </c>
      <c r="I50" s="95"/>
      <c r="J50" s="6" t="s">
        <v>10</v>
      </c>
      <c r="K50" s="95">
        <v>1.35</v>
      </c>
      <c r="L50" s="95"/>
      <c r="M50" s="6" t="s">
        <v>10</v>
      </c>
      <c r="N50" s="6" t="s">
        <v>14</v>
      </c>
      <c r="O50" s="6" t="s">
        <v>19</v>
      </c>
      <c r="P50" s="6" t="s">
        <v>10</v>
      </c>
      <c r="Q50" s="6" t="s">
        <v>23</v>
      </c>
      <c r="R50" s="95">
        <v>15</v>
      </c>
      <c r="S50" s="95"/>
      <c r="T50" s="6" t="s">
        <v>10</v>
      </c>
      <c r="U50" s="9">
        <v>2</v>
      </c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/>
      <c r="G51" s="6" t="s">
        <v>20</v>
      </c>
      <c r="H51" s="9">
        <v>360</v>
      </c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ROUND((H50*K50*PI())*(R50*U50/H51), 3)</f>
        <v>0.57299999999999995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/>
      <c r="G52" s="6" t="s">
        <v>17</v>
      </c>
      <c r="H52" s="95">
        <v>1</v>
      </c>
      <c r="I52" s="95"/>
      <c r="J52" s="6" t="s">
        <v>18</v>
      </c>
      <c r="K52" s="95">
        <v>1.35</v>
      </c>
      <c r="L52" s="95"/>
      <c r="M52" s="6" t="s">
        <v>19</v>
      </c>
      <c r="N52" s="6" t="s">
        <v>10</v>
      </c>
      <c r="O52" s="95">
        <v>2.35</v>
      </c>
      <c r="P52" s="95"/>
      <c r="Q52" s="6" t="s">
        <v>10</v>
      </c>
      <c r="R52" s="6" t="s">
        <v>14</v>
      </c>
      <c r="S52" s="6" t="s">
        <v>19</v>
      </c>
      <c r="T52" s="6" t="s">
        <v>35</v>
      </c>
      <c r="U52" s="6" t="s">
        <v>23</v>
      </c>
      <c r="V52" s="6"/>
      <c r="W52" s="6"/>
      <c r="X52" s="6"/>
      <c r="Y52" s="25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/>
      <c r="G53" s="95">
        <v>1.35</v>
      </c>
      <c r="H53" s="95"/>
      <c r="I53" s="6" t="s">
        <v>10</v>
      </c>
      <c r="J53" s="95">
        <v>1.35</v>
      </c>
      <c r="K53" s="95"/>
      <c r="L53" s="6" t="s">
        <v>10</v>
      </c>
      <c r="M53" s="6" t="s">
        <v>14</v>
      </c>
      <c r="N53" s="6" t="s">
        <v>65</v>
      </c>
      <c r="O53" s="6" t="s">
        <v>10</v>
      </c>
      <c r="P53" s="6" t="s">
        <v>23</v>
      </c>
      <c r="Q53" s="95">
        <v>15</v>
      </c>
      <c r="R53" s="95"/>
      <c r="S53" s="6" t="s">
        <v>10</v>
      </c>
      <c r="T53" s="9">
        <v>2</v>
      </c>
      <c r="U53" s="6" t="s">
        <v>20</v>
      </c>
      <c r="V53" s="6"/>
      <c r="W53" s="6"/>
      <c r="X53" s="6"/>
      <c r="Y53" s="25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/>
      <c r="G54" s="9">
        <v>360</v>
      </c>
      <c r="H54" s="6" t="s">
        <v>19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ROUND((((H52+K52)*O52*PI())-(G53*J53*PI()))*(Q53*T53/G54), 3)</f>
        <v>0.96899999999999997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/>
      <c r="G55" s="6" t="s">
        <v>17</v>
      </c>
      <c r="H55" s="95">
        <v>9.9350000000000005</v>
      </c>
      <c r="I55" s="95"/>
      <c r="J55" s="6" t="s">
        <v>18</v>
      </c>
      <c r="K55" s="95">
        <v>2.6880000000000002</v>
      </c>
      <c r="L55" s="95"/>
      <c r="M55" s="6" t="s">
        <v>19</v>
      </c>
      <c r="N55" s="6" t="s">
        <v>10</v>
      </c>
      <c r="O55" s="95">
        <v>11.035</v>
      </c>
      <c r="P55" s="95"/>
      <c r="Q55" s="6" t="s">
        <v>10</v>
      </c>
      <c r="R55" s="6" t="s">
        <v>14</v>
      </c>
      <c r="S55" s="6" t="s">
        <v>19</v>
      </c>
      <c r="T55" s="6" t="s">
        <v>35</v>
      </c>
      <c r="U55" s="6" t="s">
        <v>23</v>
      </c>
      <c r="V55" s="6"/>
      <c r="W55" s="6"/>
      <c r="X55" s="6"/>
      <c r="Y55" s="25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/>
      <c r="G56" s="95">
        <v>2.6880000000000002</v>
      </c>
      <c r="H56" s="95"/>
      <c r="I56" s="6" t="s">
        <v>10</v>
      </c>
      <c r="J56" s="95">
        <v>2.35</v>
      </c>
      <c r="K56" s="95"/>
      <c r="L56" s="6" t="s">
        <v>10</v>
      </c>
      <c r="M56" s="6" t="s">
        <v>14</v>
      </c>
      <c r="N56" s="6" t="s">
        <v>65</v>
      </c>
      <c r="O56" s="6" t="s">
        <v>10</v>
      </c>
      <c r="P56" s="6" t="s">
        <v>23</v>
      </c>
      <c r="Q56" s="95">
        <v>15</v>
      </c>
      <c r="R56" s="95"/>
      <c r="S56" s="6" t="s">
        <v>10</v>
      </c>
      <c r="T56" s="9">
        <v>2</v>
      </c>
      <c r="U56" s="6" t="s">
        <v>20</v>
      </c>
      <c r="V56" s="6"/>
      <c r="W56" s="6"/>
      <c r="X56" s="6"/>
      <c r="Y56" s="25"/>
      <c r="Z56" s="8"/>
      <c r="AA56" s="8"/>
      <c r="AB56" s="17" t="s">
        <v>36</v>
      </c>
    </row>
    <row r="57" spans="1:28" ht="15" customHeight="1">
      <c r="A57" s="16"/>
      <c r="B57" s="2"/>
      <c r="C57" s="2"/>
      <c r="D57" s="24"/>
      <c r="E57" s="6"/>
      <c r="F57" s="7"/>
      <c r="G57" s="9">
        <v>360</v>
      </c>
      <c r="H57" s="6" t="s">
        <v>19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11</v>
      </c>
      <c r="W57" s="95">
        <f>ROUND((((H55+K55)*O55*PI())-(G56*J56*PI()))*(Q56*T56/G57), 3)</f>
        <v>34.814</v>
      </c>
      <c r="X57" s="95"/>
      <c r="Y57" s="96"/>
      <c r="Z57" s="89">
        <f>ROUND(SUM(W49:Y57), 3)</f>
        <v>174.494</v>
      </c>
      <c r="AA57" s="89"/>
      <c r="AB57" s="90"/>
    </row>
    <row r="58" spans="1:28" ht="15" customHeight="1">
      <c r="A58" s="18"/>
      <c r="B58" s="11"/>
      <c r="C58" s="11"/>
      <c r="D58" s="26"/>
      <c r="E58" s="12"/>
      <c r="F58" s="13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7"/>
      <c r="Z58" s="14"/>
      <c r="AA58" s="14"/>
      <c r="AB58" s="19"/>
    </row>
    <row r="59" spans="1:28" ht="15" customHeight="1">
      <c r="A59" s="20"/>
      <c r="B59" s="2"/>
      <c r="C59" s="2"/>
      <c r="D59" s="22"/>
      <c r="E59" s="6"/>
      <c r="F59" s="7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23"/>
      <c r="Z59" s="8"/>
      <c r="AA59" s="8"/>
      <c r="AB59" s="21"/>
    </row>
    <row r="60" spans="1:28" ht="15" customHeight="1">
      <c r="A60" s="16" t="s">
        <v>25</v>
      </c>
      <c r="B60" s="2"/>
      <c r="C60" s="2"/>
      <c r="D60" s="24"/>
      <c r="E60" s="6"/>
      <c r="F60" s="7" t="s">
        <v>7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5"/>
      <c r="Z60" s="8"/>
      <c r="AA60" s="8"/>
      <c r="AB60" s="17" t="s">
        <v>24</v>
      </c>
    </row>
    <row r="61" spans="1:28" ht="15" customHeight="1">
      <c r="A61" s="86" t="s">
        <v>26</v>
      </c>
      <c r="B61" s="87"/>
      <c r="C61" s="87"/>
      <c r="D61" s="88"/>
      <c r="E61" s="6"/>
      <c r="F61" s="7"/>
      <c r="G61" s="95">
        <v>16.777999999999999</v>
      </c>
      <c r="H61" s="95"/>
      <c r="I61" s="6" t="s">
        <v>10</v>
      </c>
      <c r="J61" s="95">
        <v>0.152</v>
      </c>
      <c r="K61" s="95"/>
      <c r="L61" s="6"/>
      <c r="M61" s="6"/>
      <c r="N61" s="6"/>
      <c r="O61" s="6"/>
      <c r="P61" s="6"/>
      <c r="Q61" s="6"/>
      <c r="R61" s="6"/>
      <c r="S61" s="6"/>
      <c r="T61" s="6"/>
      <c r="U61" s="6"/>
      <c r="V61" s="6" t="s">
        <v>11</v>
      </c>
      <c r="W61" s="95">
        <f>ROUND(G61*J61, 3)</f>
        <v>2.5499999999999998</v>
      </c>
      <c r="X61" s="95"/>
      <c r="Y61" s="96"/>
      <c r="Z61" s="89">
        <f>ROUND(SUM(W61:X61), 3)</f>
        <v>2.5499999999999998</v>
      </c>
      <c r="AA61" s="89"/>
      <c r="AB61" s="90"/>
    </row>
    <row r="62" spans="1:28" ht="15" customHeight="1">
      <c r="A62" s="18"/>
      <c r="B62" s="11"/>
      <c r="C62" s="11"/>
      <c r="D62" s="26"/>
      <c r="E62" s="12"/>
      <c r="F62" s="13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27"/>
      <c r="Z62" s="14"/>
      <c r="AA62" s="14"/>
      <c r="AB62" s="19"/>
    </row>
    <row r="63" spans="1:28" ht="15" customHeight="1">
      <c r="A63" s="20"/>
      <c r="B63" s="2"/>
      <c r="C63" s="2"/>
      <c r="D63" s="22"/>
      <c r="E63" s="6"/>
      <c r="F63" s="7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3"/>
      <c r="Z63" s="8"/>
      <c r="AA63" s="8"/>
      <c r="AB63" s="21"/>
    </row>
    <row r="64" spans="1:28" ht="15" customHeight="1">
      <c r="A64" s="16" t="s">
        <v>160</v>
      </c>
      <c r="B64" s="2"/>
      <c r="C64" s="2"/>
      <c r="D64" s="24"/>
      <c r="E64" s="6"/>
      <c r="F64" s="7" t="s">
        <v>7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25"/>
      <c r="Z64" s="8"/>
      <c r="AA64" s="8"/>
      <c r="AB64" s="17" t="s">
        <v>24</v>
      </c>
    </row>
    <row r="65" spans="1:28" ht="15" customHeight="1">
      <c r="A65" s="86" t="s">
        <v>161</v>
      </c>
      <c r="B65" s="87"/>
      <c r="C65" s="87"/>
      <c r="D65" s="88"/>
      <c r="E65" s="6"/>
      <c r="F65" s="7"/>
      <c r="G65" s="107">
        <f>ROUND(W49+W51+W54+W57, 3)</f>
        <v>174.494</v>
      </c>
      <c r="H65" s="95"/>
      <c r="I65" s="6" t="s">
        <v>10</v>
      </c>
      <c r="J65" s="46">
        <v>0.1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f>ROUND(G65*J65, 3)</f>
        <v>17.449000000000002</v>
      </c>
      <c r="X65" s="95"/>
      <c r="Y65" s="96"/>
      <c r="Z65" s="89">
        <f>ROUND(SUM(W65:X65), 3)</f>
        <v>17.449000000000002</v>
      </c>
      <c r="AA65" s="89"/>
      <c r="AB65" s="90"/>
    </row>
    <row r="66" spans="1:28" ht="15" customHeight="1">
      <c r="A66" s="18"/>
      <c r="B66" s="11"/>
      <c r="C66" s="11"/>
      <c r="D66" s="26"/>
      <c r="E66" s="12"/>
      <c r="F66" s="13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27"/>
      <c r="Z66" s="14"/>
      <c r="AA66" s="14"/>
      <c r="AB66" s="19"/>
    </row>
    <row r="67" spans="1:28" ht="15" customHeight="1">
      <c r="A67" s="20"/>
      <c r="B67" s="2"/>
      <c r="C67" s="2"/>
      <c r="D67" s="22"/>
      <c r="E67" s="6"/>
      <c r="F67" s="7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3"/>
      <c r="Z67" s="8"/>
      <c r="AA67" s="8"/>
      <c r="AB67" s="21"/>
    </row>
    <row r="68" spans="1:28" ht="15" customHeight="1">
      <c r="A68" s="16" t="s">
        <v>39</v>
      </c>
      <c r="B68" s="2"/>
      <c r="C68" s="2"/>
      <c r="D68" s="24"/>
      <c r="E68" s="6"/>
      <c r="F68" s="7" t="s">
        <v>31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5"/>
      <c r="Z68" s="8"/>
      <c r="AA68" s="8"/>
      <c r="AB68" s="17"/>
    </row>
    <row r="69" spans="1:28" ht="15" customHeight="1">
      <c r="A69" s="86" t="s">
        <v>42</v>
      </c>
      <c r="B69" s="87"/>
      <c r="C69" s="87"/>
      <c r="D69" s="88"/>
      <c r="E69" s="6"/>
      <c r="F69" s="7"/>
      <c r="G69" s="6" t="s">
        <v>23</v>
      </c>
      <c r="H69" s="95">
        <v>16.777999999999999</v>
      </c>
      <c r="I69" s="95"/>
      <c r="J69" s="6" t="s">
        <v>10</v>
      </c>
      <c r="K69" s="95">
        <v>0.625</v>
      </c>
      <c r="L69" s="95"/>
      <c r="M69" s="6" t="s">
        <v>19</v>
      </c>
      <c r="N69" s="6" t="s">
        <v>18</v>
      </c>
      <c r="O69" s="6" t="s">
        <v>33</v>
      </c>
      <c r="P69" s="95">
        <v>0.30299999999999999</v>
      </c>
      <c r="Q69" s="95"/>
      <c r="R69" s="6" t="s">
        <v>18</v>
      </c>
      <c r="S69" s="95">
        <v>0.4</v>
      </c>
      <c r="T69" s="95"/>
      <c r="U69" s="6" t="s">
        <v>19</v>
      </c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/>
      <c r="G70" s="6" t="s">
        <v>20</v>
      </c>
      <c r="H70" s="9">
        <v>2</v>
      </c>
      <c r="I70" s="6" t="s">
        <v>10</v>
      </c>
      <c r="J70" s="95">
        <v>0.17499999999999999</v>
      </c>
      <c r="K70" s="95"/>
      <c r="L70" s="6" t="s">
        <v>18</v>
      </c>
      <c r="M70" s="6" t="s">
        <v>23</v>
      </c>
      <c r="N70" s="95">
        <v>0.4</v>
      </c>
      <c r="O70" s="95"/>
      <c r="P70" s="6" t="s">
        <v>10</v>
      </c>
      <c r="Q70" s="95">
        <v>0.22500000000000001</v>
      </c>
      <c r="R70" s="95"/>
      <c r="S70" s="6" t="s">
        <v>65</v>
      </c>
      <c r="T70" s="6" t="s">
        <v>10</v>
      </c>
      <c r="U70" s="9">
        <v>2</v>
      </c>
      <c r="V70" s="6"/>
      <c r="W70" s="6"/>
      <c r="X70" s="6"/>
      <c r="Y70" s="25"/>
      <c r="Z70" s="8"/>
      <c r="AA70" s="8"/>
      <c r="AB70" s="17" t="s">
        <v>36</v>
      </c>
    </row>
    <row r="71" spans="1:28" ht="15" customHeight="1">
      <c r="A71" s="16"/>
      <c r="B71" s="2"/>
      <c r="C71" s="2"/>
      <c r="D71" s="24"/>
      <c r="E71" s="6"/>
      <c r="F71" s="7"/>
      <c r="G71" s="6" t="s">
        <v>61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">
        <v>11</v>
      </c>
      <c r="W71" s="95">
        <f>ROUND((H69*K69)+((P69+S69)/H70*J70+(N70*Q70))*U70, 3)</f>
        <v>10.789</v>
      </c>
      <c r="X71" s="95"/>
      <c r="Y71" s="96"/>
      <c r="Z71" s="89">
        <f>ROUND(SUM(W71:X71), 3)</f>
        <v>10.789</v>
      </c>
      <c r="AA71" s="89"/>
      <c r="AB71" s="90"/>
    </row>
    <row r="72" spans="1:28" ht="15" customHeight="1">
      <c r="A72" s="18"/>
      <c r="B72" s="11"/>
      <c r="C72" s="11"/>
      <c r="D72" s="26"/>
      <c r="E72" s="12"/>
      <c r="F72" s="13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27"/>
      <c r="Z72" s="14"/>
      <c r="AA72" s="14"/>
      <c r="AB72" s="19"/>
    </row>
    <row r="73" spans="1:28" ht="15" customHeight="1">
      <c r="A73" s="20"/>
      <c r="B73" s="2"/>
      <c r="C73" s="2"/>
      <c r="D73" s="22"/>
      <c r="E73" s="6"/>
      <c r="F73" s="7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23"/>
      <c r="Z73" s="8"/>
      <c r="AA73" s="8"/>
      <c r="AB73" s="21"/>
    </row>
    <row r="74" spans="1:28" ht="15" customHeight="1">
      <c r="A74" s="16" t="s">
        <v>41</v>
      </c>
      <c r="B74" s="2"/>
      <c r="C74" s="2"/>
      <c r="D74" s="24"/>
      <c r="E74" s="6"/>
      <c r="F74" s="7" t="s">
        <v>31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5"/>
      <c r="Z74" s="8"/>
      <c r="AA74" s="8"/>
      <c r="AB74" s="17" t="s">
        <v>36</v>
      </c>
    </row>
    <row r="75" spans="1:28" ht="15" customHeight="1">
      <c r="A75" s="86" t="s">
        <v>44</v>
      </c>
      <c r="B75" s="87"/>
      <c r="C75" s="87"/>
      <c r="D75" s="88"/>
      <c r="E75" s="6"/>
      <c r="F75" s="7"/>
      <c r="G75" s="95">
        <v>12.558</v>
      </c>
      <c r="H75" s="95"/>
      <c r="I75" s="6" t="s">
        <v>10</v>
      </c>
      <c r="J75" s="95">
        <v>0.1</v>
      </c>
      <c r="K75" s="95"/>
      <c r="L75" s="6" t="s">
        <v>10</v>
      </c>
      <c r="M75" s="9">
        <v>2</v>
      </c>
      <c r="N75" s="6" t="s">
        <v>61</v>
      </c>
      <c r="O75" s="6"/>
      <c r="P75" s="6"/>
      <c r="Q75" s="6"/>
      <c r="R75" s="6"/>
      <c r="S75" s="6"/>
      <c r="T75" s="6"/>
      <c r="U75" s="6"/>
      <c r="V75" s="6" t="s">
        <v>11</v>
      </c>
      <c r="W75" s="95">
        <f>ROUND(G75*J75*M75, 3)</f>
        <v>2.512</v>
      </c>
      <c r="X75" s="95"/>
      <c r="Y75" s="96"/>
      <c r="Z75" s="89">
        <f>ROUND(SUM(W75:X75), 3)</f>
        <v>2.512</v>
      </c>
      <c r="AA75" s="89"/>
      <c r="AB75" s="90"/>
    </row>
    <row r="76" spans="1:28" ht="15" customHeight="1">
      <c r="A76" s="28"/>
      <c r="B76" s="29"/>
      <c r="C76" s="29"/>
      <c r="D76" s="30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9"/>
      <c r="AA76" s="29"/>
      <c r="AB76" s="30"/>
    </row>
    <row r="77" spans="1:28" ht="15" customHeight="1"/>
    <row r="78" spans="1:28" ht="15" customHeight="1"/>
    <row r="79" spans="1:28" ht="15" customHeight="1"/>
    <row r="80" spans="1:2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49">
    <mergeCell ref="Q53:R53"/>
    <mergeCell ref="A2:D2"/>
    <mergeCell ref="E2:Y2"/>
    <mergeCell ref="Z2:AB2"/>
    <mergeCell ref="G49:H49"/>
    <mergeCell ref="J49:K49"/>
    <mergeCell ref="H50:I50"/>
    <mergeCell ref="K50:L50"/>
    <mergeCell ref="R50:S50"/>
    <mergeCell ref="W49:Y49"/>
    <mergeCell ref="H52:I52"/>
    <mergeCell ref="K52:L52"/>
    <mergeCell ref="O52:P52"/>
    <mergeCell ref="G53:H53"/>
    <mergeCell ref="J53:K53"/>
    <mergeCell ref="K69:L69"/>
    <mergeCell ref="P69:Q69"/>
    <mergeCell ref="H55:I55"/>
    <mergeCell ref="K55:L55"/>
    <mergeCell ref="O55:P55"/>
    <mergeCell ref="G56:H56"/>
    <mergeCell ref="J56:K56"/>
    <mergeCell ref="Q56:R56"/>
    <mergeCell ref="W51:Y51"/>
    <mergeCell ref="W54:Y54"/>
    <mergeCell ref="W57:Y57"/>
    <mergeCell ref="W61:Y61"/>
    <mergeCell ref="W65:Y65"/>
    <mergeCell ref="Z57:AB57"/>
    <mergeCell ref="Z61:AB61"/>
    <mergeCell ref="Z65:AB65"/>
    <mergeCell ref="Z71:AB71"/>
    <mergeCell ref="Z75:AB75"/>
    <mergeCell ref="A61:D61"/>
    <mergeCell ref="A65:D65"/>
    <mergeCell ref="A69:D69"/>
    <mergeCell ref="A75:D75"/>
    <mergeCell ref="W75:Y75"/>
    <mergeCell ref="W71:Y71"/>
    <mergeCell ref="S69:T69"/>
    <mergeCell ref="J70:K70"/>
    <mergeCell ref="N70:O70"/>
    <mergeCell ref="Q70:R70"/>
    <mergeCell ref="G75:H75"/>
    <mergeCell ref="J75:K75"/>
    <mergeCell ref="G61:H61"/>
    <mergeCell ref="J61:K61"/>
    <mergeCell ref="G65:H65"/>
    <mergeCell ref="H69:I69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10" ht="30" customHeight="1" thickBot="1">
      <c r="A1" s="66" t="s">
        <v>240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7" t="s">
        <v>241</v>
      </c>
      <c r="G2" s="37" t="s">
        <v>242</v>
      </c>
      <c r="H2" s="37" t="s">
        <v>243</v>
      </c>
      <c r="I2" s="37" t="s">
        <v>162</v>
      </c>
      <c r="J2" s="38" t="s">
        <v>144</v>
      </c>
    </row>
    <row r="3" spans="1:10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'A2 본체 일반수량 집계표'!F3</f>
        <v>214.72399999999999</v>
      </c>
      <c r="F3" s="34">
        <f>'A2 날개벽 일반수량 집계표'!G3</f>
        <v>46.040000000000006</v>
      </c>
      <c r="G3" s="34">
        <f>'A2 접속슬래브 일반수량 집계표'!G3</f>
        <v>39.96</v>
      </c>
      <c r="H3" s="34" t="s">
        <v>35</v>
      </c>
      <c r="I3" s="34" t="s">
        <v>35</v>
      </c>
      <c r="J3" s="40">
        <f t="shared" ref="J3:J31" si="0">SUM(E3:I3)</f>
        <v>300.72399999999999</v>
      </c>
    </row>
    <row r="4" spans="1:10" ht="15" customHeight="1">
      <c r="A4" s="78"/>
      <c r="B4" s="33" t="s">
        <v>102</v>
      </c>
      <c r="C4" s="71"/>
      <c r="D4" s="33" t="s">
        <v>24</v>
      </c>
      <c r="E4" s="34">
        <f>'A2 본체 일반수량 집계표'!F4</f>
        <v>7.28</v>
      </c>
      <c r="F4" s="34" t="s">
        <v>35</v>
      </c>
      <c r="G4" s="34">
        <f>'A2 접속슬래브 일반수량 집계표'!G4</f>
        <v>8.2539999999999996</v>
      </c>
      <c r="H4" s="34" t="s">
        <v>35</v>
      </c>
      <c r="I4" s="34">
        <f>'A2 보호블럭 집계표'!F4</f>
        <v>2.077</v>
      </c>
      <c r="J4" s="40">
        <f t="shared" si="0"/>
        <v>17.610999999999997</v>
      </c>
    </row>
    <row r="5" spans="1:10" ht="15" customHeight="1">
      <c r="A5" s="79"/>
      <c r="B5" s="33" t="s">
        <v>163</v>
      </c>
      <c r="C5" s="73"/>
      <c r="D5" s="33" t="s">
        <v>24</v>
      </c>
      <c r="E5" s="34" t="s">
        <v>35</v>
      </c>
      <c r="F5" s="34" t="s">
        <v>35</v>
      </c>
      <c r="G5" s="34" t="s">
        <v>35</v>
      </c>
      <c r="H5" s="34" t="s">
        <v>35</v>
      </c>
      <c r="I5" s="34">
        <f>'A2 보호블럭 집계표'!F5</f>
        <v>7.1749999999999998</v>
      </c>
      <c r="J5" s="40">
        <f t="shared" si="0"/>
        <v>7.1749999999999998</v>
      </c>
    </row>
    <row r="6" spans="1:10" ht="15" customHeight="1">
      <c r="A6" s="77" t="s">
        <v>103</v>
      </c>
      <c r="B6" s="33" t="s">
        <v>104</v>
      </c>
      <c r="C6" s="33" t="s">
        <v>105</v>
      </c>
      <c r="D6" s="33" t="s">
        <v>24</v>
      </c>
      <c r="E6" s="34">
        <f>'A2 본체 일반수량 집계표'!F5</f>
        <v>214.726</v>
      </c>
      <c r="F6" s="34">
        <f>'A2 날개벽 일반수량 집계표'!G4</f>
        <v>46.040000000000006</v>
      </c>
      <c r="G6" s="34">
        <f>'A2 접속슬래브 일반수량 집계표'!G5</f>
        <v>39.96</v>
      </c>
      <c r="H6" s="34" t="s">
        <v>35</v>
      </c>
      <c r="I6" s="34">
        <f>'A2 보호블럭 집계표'!F6</f>
        <v>9.2520000000000007</v>
      </c>
      <c r="J6" s="40">
        <f t="shared" si="0"/>
        <v>309.97800000000001</v>
      </c>
    </row>
    <row r="7" spans="1:10" ht="15" customHeight="1">
      <c r="A7" s="79"/>
      <c r="B7" s="33" t="s">
        <v>106</v>
      </c>
      <c r="C7" s="33" t="s">
        <v>101</v>
      </c>
      <c r="D7" s="33" t="s">
        <v>24</v>
      </c>
      <c r="E7" s="34">
        <f>'A2 본체 일반수량 집계표'!F6</f>
        <v>7.28</v>
      </c>
      <c r="F7" s="34" t="s">
        <v>35</v>
      </c>
      <c r="G7" s="34">
        <f>'A2 접속슬래브 일반수량 집계표'!G6</f>
        <v>8.2539999999999996</v>
      </c>
      <c r="H7" s="34" t="s">
        <v>35</v>
      </c>
      <c r="I7" s="34" t="s">
        <v>35</v>
      </c>
      <c r="J7" s="40">
        <f t="shared" si="0"/>
        <v>15.533999999999999</v>
      </c>
    </row>
    <row r="8" spans="1:10" ht="15" customHeight="1">
      <c r="A8" s="77" t="s">
        <v>107</v>
      </c>
      <c r="B8" s="70" t="s">
        <v>108</v>
      </c>
      <c r="C8" s="33" t="s">
        <v>109</v>
      </c>
      <c r="D8" s="33" t="s">
        <v>36</v>
      </c>
      <c r="E8" s="34">
        <f>'A2 본체 일반수량 집계표'!F7</f>
        <v>166.648</v>
      </c>
      <c r="F8" s="34">
        <f>'A2 날개벽 일반수량 집계표'!G5</f>
        <v>74.740000000000009</v>
      </c>
      <c r="G8" s="34" t="s">
        <v>35</v>
      </c>
      <c r="H8" s="34" t="s">
        <v>35</v>
      </c>
      <c r="I8" s="34" t="s">
        <v>35</v>
      </c>
      <c r="J8" s="40">
        <f t="shared" si="0"/>
        <v>241.38800000000001</v>
      </c>
    </row>
    <row r="9" spans="1:10" ht="15" customHeight="1">
      <c r="A9" s="78"/>
      <c r="B9" s="73"/>
      <c r="C9" s="33" t="s">
        <v>110</v>
      </c>
      <c r="D9" s="33" t="s">
        <v>36</v>
      </c>
      <c r="E9" s="34">
        <f>'A2 본체 일반수량 집계표'!F8</f>
        <v>36.661999999999999</v>
      </c>
      <c r="F9" s="34">
        <f>'A2 날개벽 일반수량 집계표'!G6</f>
        <v>27.603999999999999</v>
      </c>
      <c r="G9" s="34" t="s">
        <v>35</v>
      </c>
      <c r="H9" s="34" t="s">
        <v>35</v>
      </c>
      <c r="I9" s="34" t="s">
        <v>35</v>
      </c>
      <c r="J9" s="40">
        <f t="shared" si="0"/>
        <v>64.265999999999991</v>
      </c>
    </row>
    <row r="10" spans="1:10" ht="15" customHeight="1">
      <c r="A10" s="78"/>
      <c r="B10" s="33" t="s">
        <v>112</v>
      </c>
      <c r="C10" s="70" t="s">
        <v>109</v>
      </c>
      <c r="D10" s="33" t="s">
        <v>36</v>
      </c>
      <c r="E10" s="34">
        <f>'A2 본체 일반수량 집계표'!F9</f>
        <v>44.98</v>
      </c>
      <c r="F10" s="34" t="s">
        <v>35</v>
      </c>
      <c r="G10" s="34">
        <f>'A2 접속슬래브 일반수량 집계표'!G7</f>
        <v>12.698</v>
      </c>
      <c r="H10" s="34" t="s">
        <v>35</v>
      </c>
      <c r="I10" s="34">
        <f>'A2 보호블럭 집계표'!F7</f>
        <v>8.8420000000000005</v>
      </c>
      <c r="J10" s="40">
        <f t="shared" si="0"/>
        <v>66.52</v>
      </c>
    </row>
    <row r="11" spans="1:10" ht="15" customHeight="1">
      <c r="A11" s="78"/>
      <c r="B11" s="33" t="s">
        <v>113</v>
      </c>
      <c r="C11" s="71"/>
      <c r="D11" s="33" t="s">
        <v>36</v>
      </c>
      <c r="E11" s="34">
        <f>'A2 본체 일반수량 집계표'!F10</f>
        <v>3.54</v>
      </c>
      <c r="F11" s="34" t="s">
        <v>35</v>
      </c>
      <c r="G11" s="34">
        <f>'A2 접속슬래브 일반수량 집계표'!G8</f>
        <v>2.58</v>
      </c>
      <c r="H11" s="34" t="s">
        <v>35</v>
      </c>
      <c r="I11" s="34">
        <f>'A2 보호블럭 집계표'!F8</f>
        <v>1.1639999999999999</v>
      </c>
      <c r="J11" s="40">
        <f t="shared" si="0"/>
        <v>7.2839999999999998</v>
      </c>
    </row>
    <row r="12" spans="1:10" ht="15" customHeight="1">
      <c r="A12" s="78"/>
      <c r="B12" s="70" t="s">
        <v>217</v>
      </c>
      <c r="C12" s="73"/>
      <c r="D12" s="33" t="s">
        <v>36</v>
      </c>
      <c r="E12" s="34" t="s">
        <v>35</v>
      </c>
      <c r="F12" s="34">
        <f>'A2 날개벽 일반수량 집계표'!G7</f>
        <v>54.128999999999998</v>
      </c>
      <c r="G12" s="34" t="s">
        <v>35</v>
      </c>
      <c r="H12" s="34" t="s">
        <v>35</v>
      </c>
      <c r="I12" s="34" t="s">
        <v>35</v>
      </c>
      <c r="J12" s="40">
        <f t="shared" si="0"/>
        <v>54.128999999999998</v>
      </c>
    </row>
    <row r="13" spans="1:10" ht="15" customHeight="1">
      <c r="A13" s="79"/>
      <c r="B13" s="73"/>
      <c r="C13" s="33" t="s">
        <v>110</v>
      </c>
      <c r="D13" s="33" t="s">
        <v>36</v>
      </c>
      <c r="E13" s="34" t="s">
        <v>35</v>
      </c>
      <c r="F13" s="34">
        <f>'A2 날개벽 일반수량 집계표'!G8</f>
        <v>18.593</v>
      </c>
      <c r="G13" s="34" t="s">
        <v>35</v>
      </c>
      <c r="H13" s="34" t="s">
        <v>35</v>
      </c>
      <c r="I13" s="34" t="s">
        <v>35</v>
      </c>
      <c r="J13" s="40">
        <f t="shared" si="0"/>
        <v>18.593</v>
      </c>
    </row>
    <row r="14" spans="1:10" ht="15" customHeight="1">
      <c r="A14" s="77" t="s">
        <v>114</v>
      </c>
      <c r="B14" s="65" t="s">
        <v>115</v>
      </c>
      <c r="C14" s="58"/>
      <c r="D14" s="33" t="s">
        <v>24</v>
      </c>
      <c r="E14" s="34">
        <f>'A2 본체 일반수량 집계표'!F11</f>
        <v>21.29</v>
      </c>
      <c r="F14" s="34">
        <f>'A2 날개벽 일반수량 집계표'!G9</f>
        <v>18.512</v>
      </c>
      <c r="G14" s="34" t="s">
        <v>35</v>
      </c>
      <c r="H14" s="34" t="s">
        <v>35</v>
      </c>
      <c r="I14" s="34" t="s">
        <v>35</v>
      </c>
      <c r="J14" s="40">
        <f t="shared" si="0"/>
        <v>39.802</v>
      </c>
    </row>
    <row r="15" spans="1:10" ht="15" customHeight="1">
      <c r="A15" s="79"/>
      <c r="B15" s="65" t="s">
        <v>116</v>
      </c>
      <c r="C15" s="58"/>
      <c r="D15" s="33" t="s">
        <v>36</v>
      </c>
      <c r="E15" s="34">
        <f>'A2 본체 일반수량 집계표'!F12</f>
        <v>8.73</v>
      </c>
      <c r="F15" s="34">
        <f>'A2 날개벽 일반수량 집계표'!G10</f>
        <v>7.6679999999999993</v>
      </c>
      <c r="G15" s="34" t="s">
        <v>35</v>
      </c>
      <c r="H15" s="34" t="s">
        <v>35</v>
      </c>
      <c r="I15" s="34" t="s">
        <v>35</v>
      </c>
      <c r="J15" s="40">
        <f t="shared" si="0"/>
        <v>16.398</v>
      </c>
    </row>
    <row r="16" spans="1:10" ht="15" customHeight="1">
      <c r="A16" s="56" t="s">
        <v>117</v>
      </c>
      <c r="B16" s="58"/>
      <c r="C16" s="33" t="s">
        <v>118</v>
      </c>
      <c r="D16" s="33" t="s">
        <v>36</v>
      </c>
      <c r="E16" s="34">
        <f>'A2 본체 일반수량 집계표'!F13</f>
        <v>156.779</v>
      </c>
      <c r="F16" s="34">
        <f>'A2 날개벽 일반수량 집계표'!G11</f>
        <v>184.68</v>
      </c>
      <c r="G16" s="34" t="s">
        <v>35</v>
      </c>
      <c r="H16" s="34" t="s">
        <v>35</v>
      </c>
      <c r="I16" s="34" t="s">
        <v>35</v>
      </c>
      <c r="J16" s="40">
        <f t="shared" si="0"/>
        <v>341.459</v>
      </c>
    </row>
    <row r="17" spans="1:10" ht="15" customHeight="1">
      <c r="A17" s="56" t="s">
        <v>119</v>
      </c>
      <c r="B17" s="57"/>
      <c r="C17" s="58"/>
      <c r="D17" s="33" t="s">
        <v>56</v>
      </c>
      <c r="E17" s="34">
        <f>'A2 본체 일반수량 집계표'!F14</f>
        <v>91.1</v>
      </c>
      <c r="F17" s="34">
        <f>'A2 날개벽 일반수량 집계표'!G12</f>
        <v>114</v>
      </c>
      <c r="G17" s="34" t="s">
        <v>35</v>
      </c>
      <c r="H17" s="34" t="s">
        <v>35</v>
      </c>
      <c r="I17" s="34" t="s">
        <v>35</v>
      </c>
      <c r="J17" s="40">
        <f t="shared" si="0"/>
        <v>205.1</v>
      </c>
    </row>
    <row r="18" spans="1:10" ht="15" customHeight="1">
      <c r="A18" s="77" t="s">
        <v>120</v>
      </c>
      <c r="B18" s="70" t="s">
        <v>121</v>
      </c>
      <c r="C18" s="33" t="s">
        <v>62</v>
      </c>
      <c r="D18" s="33" t="s">
        <v>61</v>
      </c>
      <c r="E18" s="35">
        <f>'A2 본체 일반수량 집계표'!F15</f>
        <v>4</v>
      </c>
      <c r="F18" s="35" t="s">
        <v>35</v>
      </c>
      <c r="G18" s="35" t="s">
        <v>35</v>
      </c>
      <c r="H18" s="35" t="s">
        <v>35</v>
      </c>
      <c r="I18" s="35" t="s">
        <v>35</v>
      </c>
      <c r="J18" s="41">
        <f t="shared" si="0"/>
        <v>4</v>
      </c>
    </row>
    <row r="19" spans="1:10" ht="15" customHeight="1">
      <c r="A19" s="79"/>
      <c r="B19" s="73"/>
      <c r="C19" s="33" t="s">
        <v>60</v>
      </c>
      <c r="D19" s="33" t="s">
        <v>61</v>
      </c>
      <c r="E19" s="35">
        <f>'A2 본체 일반수량 집계표'!F16</f>
        <v>1</v>
      </c>
      <c r="F19" s="35" t="s">
        <v>35</v>
      </c>
      <c r="G19" s="35" t="s">
        <v>35</v>
      </c>
      <c r="H19" s="35" t="s">
        <v>35</v>
      </c>
      <c r="I19" s="35" t="s">
        <v>35</v>
      </c>
      <c r="J19" s="41">
        <f t="shared" si="0"/>
        <v>1</v>
      </c>
    </row>
    <row r="20" spans="1:10" ht="15" customHeight="1">
      <c r="A20" s="56" t="s">
        <v>122</v>
      </c>
      <c r="B20" s="57"/>
      <c r="C20" s="58"/>
      <c r="D20" s="33" t="s">
        <v>24</v>
      </c>
      <c r="E20" s="34">
        <f>'A2 본체 일반수량 집계표'!F17</f>
        <v>0.19</v>
      </c>
      <c r="F20" s="34" t="s">
        <v>35</v>
      </c>
      <c r="G20" s="34" t="s">
        <v>35</v>
      </c>
      <c r="H20" s="34" t="s">
        <v>35</v>
      </c>
      <c r="I20" s="34" t="s">
        <v>35</v>
      </c>
      <c r="J20" s="40">
        <f t="shared" si="0"/>
        <v>0.19</v>
      </c>
    </row>
    <row r="21" spans="1:10" ht="15" customHeight="1">
      <c r="A21" s="59" t="s">
        <v>123</v>
      </c>
      <c r="B21" s="60"/>
      <c r="C21" s="33" t="s">
        <v>124</v>
      </c>
      <c r="D21" s="33" t="s">
        <v>71</v>
      </c>
      <c r="E21" s="34">
        <f>'A2 본체 일반수량 집계표'!F18</f>
        <v>245.261</v>
      </c>
      <c r="F21" s="34">
        <f>'A2 날개벽 일반수량 집계표'!G13</f>
        <v>175.06700000000001</v>
      </c>
      <c r="G21" s="34" t="s">
        <v>35</v>
      </c>
      <c r="H21" s="34" t="s">
        <v>35</v>
      </c>
      <c r="I21" s="34" t="s">
        <v>35</v>
      </c>
      <c r="J21" s="40">
        <f t="shared" si="0"/>
        <v>420.32799999999997</v>
      </c>
    </row>
    <row r="22" spans="1:10" ht="15" customHeight="1">
      <c r="A22" s="63"/>
      <c r="B22" s="64"/>
      <c r="C22" s="33" t="s">
        <v>125</v>
      </c>
      <c r="D22" s="33" t="s">
        <v>71</v>
      </c>
      <c r="E22" s="34">
        <f>'A2 본체 일반수량 집계표'!F19</f>
        <v>69.3</v>
      </c>
      <c r="F22" s="34" t="s">
        <v>35</v>
      </c>
      <c r="G22" s="34">
        <f>'A2 접속슬래브 일반수량 집계표'!G10</f>
        <v>79.92</v>
      </c>
      <c r="H22" s="34" t="s">
        <v>35</v>
      </c>
      <c r="I22" s="34" t="s">
        <v>35</v>
      </c>
      <c r="J22" s="40">
        <f t="shared" si="0"/>
        <v>149.22</v>
      </c>
    </row>
    <row r="23" spans="1:10" ht="15" customHeight="1">
      <c r="A23" s="56" t="s">
        <v>126</v>
      </c>
      <c r="B23" s="57"/>
      <c r="C23" s="58"/>
      <c r="D23" s="33" t="s">
        <v>71</v>
      </c>
      <c r="E23" s="34">
        <f>'A2 본체 일반수량 집계표'!F20</f>
        <v>221.73099999999999</v>
      </c>
      <c r="F23" s="34">
        <f>'A2 날개벽 일반수량 집계표'!G14</f>
        <v>181.05700000000002</v>
      </c>
      <c r="G23" s="34">
        <f>'A2 접속슬래브 일반수량 집계표'!G11</f>
        <v>92.617999999999995</v>
      </c>
      <c r="H23" s="34" t="s">
        <v>35</v>
      </c>
      <c r="I23" s="34" t="s">
        <v>35</v>
      </c>
      <c r="J23" s="40">
        <f t="shared" si="0"/>
        <v>495.40600000000001</v>
      </c>
    </row>
    <row r="24" spans="1:10" ht="15" customHeight="1">
      <c r="A24" s="56" t="s">
        <v>218</v>
      </c>
      <c r="B24" s="58"/>
      <c r="C24" s="33" t="s">
        <v>219</v>
      </c>
      <c r="D24" s="33" t="s">
        <v>71</v>
      </c>
      <c r="E24" s="34">
        <f>'A2 본체 일반수량 집계표'!F21</f>
        <v>115.33799999999999</v>
      </c>
      <c r="F24" s="34">
        <f>'A2 날개벽 일반수량 집계표'!G15</f>
        <v>92.234000000000009</v>
      </c>
      <c r="G24" s="34" t="s">
        <v>35</v>
      </c>
      <c r="H24" s="34" t="s">
        <v>35</v>
      </c>
      <c r="I24" s="34" t="s">
        <v>35</v>
      </c>
      <c r="J24" s="40">
        <f t="shared" si="0"/>
        <v>207.572</v>
      </c>
    </row>
    <row r="25" spans="1:10" ht="15" customHeight="1">
      <c r="A25" s="59" t="s">
        <v>127</v>
      </c>
      <c r="B25" s="60"/>
      <c r="C25" s="33" t="s">
        <v>238</v>
      </c>
      <c r="D25" s="33" t="s">
        <v>80</v>
      </c>
      <c r="E25" s="34">
        <f>'A2 본체 일반수량 집계표'!F22</f>
        <v>26.170999999999999</v>
      </c>
      <c r="F25" s="34" t="s">
        <v>35</v>
      </c>
      <c r="G25" s="34" t="s">
        <v>35</v>
      </c>
      <c r="H25" s="34" t="s">
        <v>35</v>
      </c>
      <c r="I25" s="34" t="s">
        <v>35</v>
      </c>
      <c r="J25" s="40">
        <f t="shared" si="0"/>
        <v>26.170999999999999</v>
      </c>
    </row>
    <row r="26" spans="1:10" ht="15" customHeight="1">
      <c r="A26" s="61"/>
      <c r="B26" s="62"/>
      <c r="C26" s="33" t="s">
        <v>185</v>
      </c>
      <c r="D26" s="33" t="s">
        <v>80</v>
      </c>
      <c r="E26" s="34" t="s">
        <v>35</v>
      </c>
      <c r="F26" s="34" t="s">
        <v>35</v>
      </c>
      <c r="G26" s="34">
        <f>'A2 접속슬래브 일반수량 집계표'!G12</f>
        <v>0.20100000000000001</v>
      </c>
      <c r="H26" s="34" t="s">
        <v>35</v>
      </c>
      <c r="I26" s="34" t="s">
        <v>35</v>
      </c>
      <c r="J26" s="40">
        <f t="shared" si="0"/>
        <v>0.20100000000000001</v>
      </c>
    </row>
    <row r="27" spans="1:10" ht="15" customHeight="1">
      <c r="A27" s="63"/>
      <c r="B27" s="64"/>
      <c r="C27" s="33" t="s">
        <v>186</v>
      </c>
      <c r="D27" s="33" t="s">
        <v>80</v>
      </c>
      <c r="E27" s="34" t="s">
        <v>35</v>
      </c>
      <c r="F27" s="34" t="s">
        <v>35</v>
      </c>
      <c r="G27" s="34">
        <f>'A2 접속슬래브 일반수량 집계표'!G13</f>
        <v>5.5709999999999997</v>
      </c>
      <c r="H27" s="34" t="s">
        <v>35</v>
      </c>
      <c r="I27" s="34" t="s">
        <v>35</v>
      </c>
      <c r="J27" s="40">
        <f t="shared" si="0"/>
        <v>5.5709999999999997</v>
      </c>
    </row>
    <row r="28" spans="1:10" ht="15" customHeight="1">
      <c r="A28" s="56" t="s">
        <v>129</v>
      </c>
      <c r="B28" s="57"/>
      <c r="C28" s="58"/>
      <c r="D28" s="33" t="s">
        <v>80</v>
      </c>
      <c r="E28" s="34">
        <f>'A2 본체 일반수량 집계표'!F23</f>
        <v>0.27400000000000002</v>
      </c>
      <c r="F28" s="34" t="s">
        <v>35</v>
      </c>
      <c r="G28" s="34" t="s">
        <v>35</v>
      </c>
      <c r="H28" s="34" t="s">
        <v>35</v>
      </c>
      <c r="I28" s="34" t="s">
        <v>35</v>
      </c>
      <c r="J28" s="40">
        <f t="shared" si="0"/>
        <v>0.27400000000000002</v>
      </c>
    </row>
    <row r="29" spans="1:10" ht="15" customHeight="1">
      <c r="A29" s="39" t="s">
        <v>183</v>
      </c>
      <c r="B29" s="33" t="s">
        <v>184</v>
      </c>
      <c r="C29" s="33" t="s">
        <v>185</v>
      </c>
      <c r="D29" s="33" t="s">
        <v>171</v>
      </c>
      <c r="E29" s="35" t="s">
        <v>35</v>
      </c>
      <c r="F29" s="35" t="s">
        <v>35</v>
      </c>
      <c r="G29" s="35">
        <f>'A2 접속슬래브 일반수량 집계표'!G9</f>
        <v>24</v>
      </c>
      <c r="H29" s="35" t="s">
        <v>35</v>
      </c>
      <c r="I29" s="35" t="s">
        <v>35</v>
      </c>
      <c r="J29" s="41">
        <f t="shared" si="0"/>
        <v>24</v>
      </c>
    </row>
    <row r="30" spans="1:10" ht="15" customHeight="1">
      <c r="A30" s="39" t="s">
        <v>187</v>
      </c>
      <c r="B30" s="65" t="s">
        <v>188</v>
      </c>
      <c r="C30" s="58"/>
      <c r="D30" s="33" t="s">
        <v>36</v>
      </c>
      <c r="E30" s="34" t="s">
        <v>35</v>
      </c>
      <c r="F30" s="34" t="s">
        <v>35</v>
      </c>
      <c r="G30" s="34">
        <f>'A2 접속슬래브 일반수량 집계표'!G14</f>
        <v>10.715999999999999</v>
      </c>
      <c r="H30" s="34" t="s">
        <v>35</v>
      </c>
      <c r="I30" s="34" t="s">
        <v>35</v>
      </c>
      <c r="J30" s="40">
        <f t="shared" si="0"/>
        <v>10.715999999999999</v>
      </c>
    </row>
    <row r="31" spans="1:10" ht="15" customHeight="1" thickBot="1">
      <c r="A31" s="81" t="s">
        <v>162</v>
      </c>
      <c r="B31" s="82"/>
      <c r="C31" s="83"/>
      <c r="D31" s="43" t="s">
        <v>36</v>
      </c>
      <c r="E31" s="47" t="s">
        <v>35</v>
      </c>
      <c r="F31" s="47" t="s">
        <v>35</v>
      </c>
      <c r="G31" s="47" t="s">
        <v>35</v>
      </c>
      <c r="H31" s="47" t="s">
        <v>35</v>
      </c>
      <c r="I31" s="47">
        <f>'A2 보호블럭 집계표'!F3</f>
        <v>71.745000000000005</v>
      </c>
      <c r="J31" s="48">
        <f t="shared" si="0"/>
        <v>71.745000000000005</v>
      </c>
    </row>
    <row r="32" spans="1:10" ht="15" customHeight="1">
      <c r="A32" s="31"/>
      <c r="B32" s="31"/>
      <c r="C32" s="31"/>
      <c r="D32" s="31"/>
      <c r="E32" s="32"/>
      <c r="F32" s="32"/>
      <c r="G32" s="32"/>
      <c r="H32" s="32"/>
      <c r="I32" s="32"/>
      <c r="J32" s="32"/>
    </row>
  </sheetData>
  <mergeCells count="24">
    <mergeCell ref="A21:B22"/>
    <mergeCell ref="A23:C23"/>
    <mergeCell ref="A24:B24"/>
    <mergeCell ref="A3:A5"/>
    <mergeCell ref="A6:A7"/>
    <mergeCell ref="A8:A13"/>
    <mergeCell ref="A14:A15"/>
    <mergeCell ref="A18:A19"/>
    <mergeCell ref="A25:B27"/>
    <mergeCell ref="A28:C28"/>
    <mergeCell ref="B30:C30"/>
    <mergeCell ref="A31:C31"/>
    <mergeCell ref="A1:J1"/>
    <mergeCell ref="A2:C2"/>
    <mergeCell ref="C3:C5"/>
    <mergeCell ref="C10:C12"/>
    <mergeCell ref="B14:C14"/>
    <mergeCell ref="B15:C15"/>
    <mergeCell ref="A16:B16"/>
    <mergeCell ref="A17:C17"/>
    <mergeCell ref="B8:B9"/>
    <mergeCell ref="B12:B13"/>
    <mergeCell ref="B18:B19"/>
    <mergeCell ref="A20:C20"/>
  </mergeCells>
  <phoneticPr fontId="6" type="noConversion"/>
  <printOptions horizontalCentered="1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F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239</v>
      </c>
      <c r="B1" s="66"/>
      <c r="C1" s="66"/>
      <c r="D1" s="66"/>
      <c r="E1" s="66"/>
      <c r="F1" s="66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8" t="s">
        <v>144</v>
      </c>
    </row>
    <row r="3" spans="1:6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'A2 본체 산출근거'!Z59</f>
        <v>214.72399999999999</v>
      </c>
      <c r="F3" s="40">
        <f t="shared" ref="F3:F23" si="0">SUM(E3:E3)</f>
        <v>214.72399999999999</v>
      </c>
    </row>
    <row r="4" spans="1:6" ht="15" customHeight="1">
      <c r="A4" s="79"/>
      <c r="B4" s="33" t="s">
        <v>102</v>
      </c>
      <c r="C4" s="73"/>
      <c r="D4" s="33" t="s">
        <v>24</v>
      </c>
      <c r="E4" s="34">
        <f>'A2 본체 산출근거'!Z64</f>
        <v>7.28</v>
      </c>
      <c r="F4" s="40">
        <f t="shared" si="0"/>
        <v>7.28</v>
      </c>
    </row>
    <row r="5" spans="1:6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214.726</v>
      </c>
      <c r="F5" s="40">
        <f t="shared" si="0"/>
        <v>214.726</v>
      </c>
    </row>
    <row r="6" spans="1:6" ht="15" customHeight="1">
      <c r="A6" s="79"/>
      <c r="B6" s="33" t="s">
        <v>106</v>
      </c>
      <c r="C6" s="33" t="s">
        <v>101</v>
      </c>
      <c r="D6" s="33" t="s">
        <v>24</v>
      </c>
      <c r="E6" s="34">
        <v>7.28</v>
      </c>
      <c r="F6" s="40">
        <f t="shared" si="0"/>
        <v>7.28</v>
      </c>
    </row>
    <row r="7" spans="1:6" ht="15" customHeight="1">
      <c r="A7" s="77" t="s">
        <v>107</v>
      </c>
      <c r="B7" s="70" t="s">
        <v>108</v>
      </c>
      <c r="C7" s="33" t="s">
        <v>109</v>
      </c>
      <c r="D7" s="33" t="s">
        <v>36</v>
      </c>
      <c r="E7" s="34">
        <f>'A2 본체 산출근거'!Z79</f>
        <v>166.648</v>
      </c>
      <c r="F7" s="40">
        <f t="shared" si="0"/>
        <v>166.648</v>
      </c>
    </row>
    <row r="8" spans="1:6" ht="15" customHeight="1">
      <c r="A8" s="78"/>
      <c r="B8" s="73"/>
      <c r="C8" s="33" t="s">
        <v>110</v>
      </c>
      <c r="D8" s="33" t="s">
        <v>36</v>
      </c>
      <c r="E8" s="34">
        <f>'A2 본체 산출근거'!Z93</f>
        <v>36.661999999999999</v>
      </c>
      <c r="F8" s="40">
        <f t="shared" si="0"/>
        <v>36.661999999999999</v>
      </c>
    </row>
    <row r="9" spans="1:6" ht="15" customHeight="1">
      <c r="A9" s="78"/>
      <c r="B9" s="33" t="s">
        <v>112</v>
      </c>
      <c r="C9" s="70" t="s">
        <v>109</v>
      </c>
      <c r="D9" s="33" t="s">
        <v>36</v>
      </c>
      <c r="E9" s="34">
        <f>'A2 본체 산출근거'!Z98</f>
        <v>44.98</v>
      </c>
      <c r="F9" s="40">
        <f t="shared" si="0"/>
        <v>44.98</v>
      </c>
    </row>
    <row r="10" spans="1:6" ht="15" customHeight="1">
      <c r="A10" s="79"/>
      <c r="B10" s="33" t="s">
        <v>113</v>
      </c>
      <c r="C10" s="73"/>
      <c r="D10" s="33" t="s">
        <v>36</v>
      </c>
      <c r="E10" s="34">
        <f>'A2 본체 산출근거'!Z103</f>
        <v>3.54</v>
      </c>
      <c r="F10" s="40">
        <f t="shared" si="0"/>
        <v>3.54</v>
      </c>
    </row>
    <row r="11" spans="1:6" ht="15" customHeight="1">
      <c r="A11" s="77" t="s">
        <v>114</v>
      </c>
      <c r="B11" s="65" t="s">
        <v>115</v>
      </c>
      <c r="C11" s="58"/>
      <c r="D11" s="33" t="s">
        <v>24</v>
      </c>
      <c r="E11" s="34">
        <f>'A2 본체 산출근거'!Z108</f>
        <v>21.29</v>
      </c>
      <c r="F11" s="40">
        <f t="shared" si="0"/>
        <v>21.29</v>
      </c>
    </row>
    <row r="12" spans="1:6" ht="15" customHeight="1">
      <c r="A12" s="79"/>
      <c r="B12" s="65" t="s">
        <v>116</v>
      </c>
      <c r="C12" s="58"/>
      <c r="D12" s="33" t="s">
        <v>36</v>
      </c>
      <c r="E12" s="34">
        <f>'A2 본체 산출근거'!Z112</f>
        <v>8.73</v>
      </c>
      <c r="F12" s="40">
        <f t="shared" si="0"/>
        <v>8.73</v>
      </c>
    </row>
    <row r="13" spans="1:6" ht="15" customHeight="1">
      <c r="A13" s="56" t="s">
        <v>117</v>
      </c>
      <c r="B13" s="58"/>
      <c r="C13" s="33" t="s">
        <v>118</v>
      </c>
      <c r="D13" s="33" t="s">
        <v>36</v>
      </c>
      <c r="E13" s="34">
        <f>'A2 본체 산출근거'!Z159</f>
        <v>156.779</v>
      </c>
      <c r="F13" s="40">
        <f t="shared" si="0"/>
        <v>156.779</v>
      </c>
    </row>
    <row r="14" spans="1:6" ht="15" customHeight="1">
      <c r="A14" s="56" t="s">
        <v>119</v>
      </c>
      <c r="B14" s="57"/>
      <c r="C14" s="58"/>
      <c r="D14" s="33" t="s">
        <v>56</v>
      </c>
      <c r="E14" s="34">
        <f>'A2 본체 산출근거'!Z165</f>
        <v>91.1</v>
      </c>
      <c r="F14" s="40">
        <f t="shared" si="0"/>
        <v>91.1</v>
      </c>
    </row>
    <row r="15" spans="1:6" ht="15" customHeight="1">
      <c r="A15" s="77" t="s">
        <v>120</v>
      </c>
      <c r="B15" s="70" t="s">
        <v>121</v>
      </c>
      <c r="C15" s="33" t="s">
        <v>62</v>
      </c>
      <c r="D15" s="33" t="s">
        <v>61</v>
      </c>
      <c r="E15" s="35">
        <f>'A2 본체 산출근거'!Z169</f>
        <v>4</v>
      </c>
      <c r="F15" s="41">
        <f t="shared" si="0"/>
        <v>4</v>
      </c>
    </row>
    <row r="16" spans="1:6" ht="15" customHeight="1">
      <c r="A16" s="79"/>
      <c r="B16" s="73"/>
      <c r="C16" s="33" t="s">
        <v>60</v>
      </c>
      <c r="D16" s="33" t="s">
        <v>61</v>
      </c>
      <c r="E16" s="35">
        <f>'A2 본체 산출근거'!Z171</f>
        <v>1</v>
      </c>
      <c r="F16" s="41">
        <f t="shared" si="0"/>
        <v>1</v>
      </c>
    </row>
    <row r="17" spans="1:6" ht="15" customHeight="1">
      <c r="A17" s="56" t="s">
        <v>122</v>
      </c>
      <c r="B17" s="57"/>
      <c r="C17" s="58"/>
      <c r="D17" s="33" t="s">
        <v>24</v>
      </c>
      <c r="E17" s="34">
        <f>'A2 본체 산출근거'!Z178</f>
        <v>0.19</v>
      </c>
      <c r="F17" s="40">
        <f t="shared" si="0"/>
        <v>0.19</v>
      </c>
    </row>
    <row r="18" spans="1:6" ht="15" customHeight="1">
      <c r="A18" s="59" t="s">
        <v>123</v>
      </c>
      <c r="B18" s="60"/>
      <c r="C18" s="33" t="s">
        <v>124</v>
      </c>
      <c r="D18" s="33" t="s">
        <v>71</v>
      </c>
      <c r="E18" s="34">
        <f>'A2 본체 산출근거'!Z182</f>
        <v>245.261</v>
      </c>
      <c r="F18" s="40">
        <f t="shared" si="0"/>
        <v>245.261</v>
      </c>
    </row>
    <row r="19" spans="1:6" ht="15" customHeight="1">
      <c r="A19" s="63"/>
      <c r="B19" s="64"/>
      <c r="C19" s="33" t="s">
        <v>125</v>
      </c>
      <c r="D19" s="33" t="s">
        <v>71</v>
      </c>
      <c r="E19" s="34">
        <f>'A2 본체 산출근거'!Z185</f>
        <v>69.3</v>
      </c>
      <c r="F19" s="40">
        <f t="shared" si="0"/>
        <v>69.3</v>
      </c>
    </row>
    <row r="20" spans="1:6" ht="15" customHeight="1">
      <c r="A20" s="56" t="s">
        <v>126</v>
      </c>
      <c r="B20" s="57"/>
      <c r="C20" s="58"/>
      <c r="D20" s="33" t="s">
        <v>71</v>
      </c>
      <c r="E20" s="34">
        <f>'A2 본체 산출근거'!Z193</f>
        <v>221.73099999999999</v>
      </c>
      <c r="F20" s="40">
        <f t="shared" si="0"/>
        <v>221.73099999999999</v>
      </c>
    </row>
    <row r="21" spans="1:6" ht="15" customHeight="1">
      <c r="A21" s="56" t="s">
        <v>218</v>
      </c>
      <c r="B21" s="58"/>
      <c r="C21" s="33" t="s">
        <v>219</v>
      </c>
      <c r="D21" s="33" t="s">
        <v>71</v>
      </c>
      <c r="E21" s="34">
        <f>'A2 본체 산출근거'!Z198</f>
        <v>115.33799999999999</v>
      </c>
      <c r="F21" s="40">
        <f t="shared" si="0"/>
        <v>115.33799999999999</v>
      </c>
    </row>
    <row r="22" spans="1:6" ht="15" customHeight="1">
      <c r="A22" s="56" t="s">
        <v>127</v>
      </c>
      <c r="B22" s="58"/>
      <c r="C22" s="33" t="s">
        <v>238</v>
      </c>
      <c r="D22" s="33" t="s">
        <v>80</v>
      </c>
      <c r="E22" s="34">
        <f>'A2 본체 산출근거'!Z202</f>
        <v>26.170999999999999</v>
      </c>
      <c r="F22" s="40">
        <f t="shared" si="0"/>
        <v>26.170999999999999</v>
      </c>
    </row>
    <row r="23" spans="1:6" ht="15" customHeight="1" thickBot="1">
      <c r="A23" s="81" t="s">
        <v>129</v>
      </c>
      <c r="B23" s="82"/>
      <c r="C23" s="83"/>
      <c r="D23" s="43" t="s">
        <v>80</v>
      </c>
      <c r="E23" s="47">
        <f>'A2 본체 산출근거'!Z207</f>
        <v>0.27400000000000002</v>
      </c>
      <c r="F23" s="48">
        <f t="shared" si="0"/>
        <v>0.27400000000000002</v>
      </c>
    </row>
    <row r="24" spans="1:6" ht="15" customHeight="1">
      <c r="A24" s="31"/>
      <c r="B24" s="31"/>
      <c r="C24" s="31"/>
      <c r="D24" s="31"/>
      <c r="E24" s="32"/>
      <c r="F24" s="32"/>
    </row>
  </sheetData>
  <mergeCells count="21">
    <mergeCell ref="A5:A6"/>
    <mergeCell ref="A7:A10"/>
    <mergeCell ref="A11:A12"/>
    <mergeCell ref="A15:A16"/>
    <mergeCell ref="A18:B19"/>
    <mergeCell ref="A20:C20"/>
    <mergeCell ref="A21:B21"/>
    <mergeCell ref="A22:B22"/>
    <mergeCell ref="A23:C23"/>
    <mergeCell ref="A1:F1"/>
    <mergeCell ref="A2:C2"/>
    <mergeCell ref="B7:B8"/>
    <mergeCell ref="B15:B16"/>
    <mergeCell ref="C3:C4"/>
    <mergeCell ref="C9:C10"/>
    <mergeCell ref="B11:C11"/>
    <mergeCell ref="B12:C12"/>
    <mergeCell ref="A13:B13"/>
    <mergeCell ref="A14:C14"/>
    <mergeCell ref="A17:C17"/>
    <mergeCell ref="A3:A4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6.3</v>
      </c>
      <c r="H49" s="95"/>
      <c r="I49" s="6" t="s">
        <v>10</v>
      </c>
      <c r="J49" s="95">
        <v>1.3</v>
      </c>
      <c r="K49" s="95"/>
      <c r="L49" s="6" t="s">
        <v>10</v>
      </c>
      <c r="M49" s="95">
        <v>11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90.09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 t="s">
        <v>13</v>
      </c>
      <c r="G51" s="95">
        <v>1.65</v>
      </c>
      <c r="H51" s="95"/>
      <c r="I51" s="6" t="s">
        <v>10</v>
      </c>
      <c r="J51" s="95">
        <v>5.92</v>
      </c>
      <c r="K51" s="95"/>
      <c r="L51" s="6" t="s">
        <v>10</v>
      </c>
      <c r="M51" s="95">
        <v>11</v>
      </c>
      <c r="N51" s="95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ROUND(G51*J51*M51, 3)</f>
        <v>107.44799999999999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95">
        <v>0.5</v>
      </c>
      <c r="H52" s="95"/>
      <c r="I52" s="6" t="s">
        <v>10</v>
      </c>
      <c r="J52" s="95">
        <v>0.16600000000000001</v>
      </c>
      <c r="K52" s="95"/>
      <c r="L52" s="6" t="s">
        <v>10</v>
      </c>
      <c r="M52" s="95">
        <v>11</v>
      </c>
      <c r="N52" s="95"/>
      <c r="O52" s="6"/>
      <c r="P52" s="6"/>
      <c r="Q52" s="6"/>
      <c r="R52" s="6"/>
      <c r="S52" s="6"/>
      <c r="T52" s="6"/>
      <c r="U52" s="6"/>
      <c r="V52" s="6" t="s">
        <v>11</v>
      </c>
      <c r="W52" s="95">
        <f>ROUND(G52*J52*M52, 3)</f>
        <v>0.91300000000000003</v>
      </c>
      <c r="X52" s="95"/>
      <c r="Y52" s="96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 t="s">
        <v>16</v>
      </c>
      <c r="G53" s="95">
        <v>0.5</v>
      </c>
      <c r="H53" s="95"/>
      <c r="I53" s="6" t="s">
        <v>10</v>
      </c>
      <c r="J53" s="95">
        <v>1.08</v>
      </c>
      <c r="K53" s="95"/>
      <c r="L53" s="6" t="s">
        <v>10</v>
      </c>
      <c r="M53" s="95">
        <v>11</v>
      </c>
      <c r="N53" s="95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ROUND(G53*J53*M53, 3)</f>
        <v>5.94</v>
      </c>
      <c r="X53" s="95"/>
      <c r="Y53" s="96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 t="s">
        <v>21</v>
      </c>
      <c r="G54" s="6" t="s">
        <v>17</v>
      </c>
      <c r="H54" s="95">
        <v>0.5</v>
      </c>
      <c r="I54" s="95"/>
      <c r="J54" s="6" t="s">
        <v>18</v>
      </c>
      <c r="K54" s="95">
        <v>0.8</v>
      </c>
      <c r="L54" s="95"/>
      <c r="M54" s="6" t="s">
        <v>19</v>
      </c>
      <c r="N54" s="6" t="s">
        <v>20</v>
      </c>
      <c r="O54" s="9">
        <v>2</v>
      </c>
      <c r="P54" s="6" t="s">
        <v>10</v>
      </c>
      <c r="Q54" s="95">
        <v>0.3</v>
      </c>
      <c r="R54" s="95"/>
      <c r="S54" s="6" t="s">
        <v>19</v>
      </c>
      <c r="T54" s="6" t="s">
        <v>10</v>
      </c>
      <c r="U54" s="6"/>
      <c r="V54" s="6"/>
      <c r="W54" s="6"/>
      <c r="X54" s="6"/>
      <c r="Y54" s="25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/>
      <c r="G55" s="95">
        <v>11</v>
      </c>
      <c r="H55" s="95"/>
      <c r="I55" s="6" t="s">
        <v>19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11</v>
      </c>
      <c r="W55" s="95">
        <f>ROUND((((H54+K54)/O54*Q54)*G55), 3)</f>
        <v>2.145</v>
      </c>
      <c r="X55" s="95"/>
      <c r="Y55" s="96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 t="s">
        <v>21</v>
      </c>
      <c r="G56" s="6" t="s">
        <v>23</v>
      </c>
      <c r="H56" s="95">
        <v>0.95</v>
      </c>
      <c r="I56" s="95"/>
      <c r="J56" s="6" t="s">
        <v>10</v>
      </c>
      <c r="K56" s="95">
        <v>0.9</v>
      </c>
      <c r="L56" s="95"/>
      <c r="M56" s="6" t="s">
        <v>10</v>
      </c>
      <c r="N56" s="95">
        <v>0.16200000000000001</v>
      </c>
      <c r="O56" s="95"/>
      <c r="P56" s="6" t="s">
        <v>19</v>
      </c>
      <c r="Q56" s="6" t="s">
        <v>10</v>
      </c>
      <c r="R56" s="9">
        <v>4</v>
      </c>
      <c r="S56" s="6"/>
      <c r="T56" s="6"/>
      <c r="U56" s="6"/>
      <c r="V56" s="6" t="s">
        <v>11</v>
      </c>
      <c r="W56" s="95">
        <f>ROUND((H56*K56*N56)*R56, 3)</f>
        <v>0.55400000000000005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21</v>
      </c>
      <c r="G57" s="95">
        <v>0.95</v>
      </c>
      <c r="H57" s="95"/>
      <c r="I57" s="6" t="s">
        <v>10</v>
      </c>
      <c r="J57" s="95">
        <v>1</v>
      </c>
      <c r="K57" s="95"/>
      <c r="L57" s="6" t="s">
        <v>10</v>
      </c>
      <c r="M57" s="95">
        <v>0.16200000000000001</v>
      </c>
      <c r="N57" s="95"/>
      <c r="O57" s="6"/>
      <c r="P57" s="6"/>
      <c r="Q57" s="6"/>
      <c r="R57" s="6"/>
      <c r="S57" s="6"/>
      <c r="T57" s="6"/>
      <c r="U57" s="6"/>
      <c r="V57" s="6" t="s">
        <v>11</v>
      </c>
      <c r="W57" s="95">
        <f>ROUND(G57*J57*M57, 3)</f>
        <v>0.154</v>
      </c>
      <c r="X57" s="95"/>
      <c r="Y57" s="96"/>
      <c r="Z57" s="8"/>
      <c r="AA57" s="8"/>
      <c r="AB57" s="17"/>
    </row>
    <row r="58" spans="1:28" ht="15" customHeight="1">
      <c r="A58" s="16"/>
      <c r="B58" s="2"/>
      <c r="C58" s="2"/>
      <c r="D58" s="24"/>
      <c r="E58" s="6"/>
      <c r="F58" s="7" t="s">
        <v>22</v>
      </c>
      <c r="G58" s="95">
        <v>0.8</v>
      </c>
      <c r="H58" s="95"/>
      <c r="I58" s="6" t="s">
        <v>10</v>
      </c>
      <c r="J58" s="95">
        <v>0.3</v>
      </c>
      <c r="K58" s="95"/>
      <c r="L58" s="6" t="s">
        <v>10</v>
      </c>
      <c r="M58" s="95">
        <v>11</v>
      </c>
      <c r="N58" s="95"/>
      <c r="O58" s="6"/>
      <c r="P58" s="6"/>
      <c r="Q58" s="6"/>
      <c r="R58" s="6"/>
      <c r="S58" s="6"/>
      <c r="T58" s="6"/>
      <c r="U58" s="6"/>
      <c r="V58" s="6" t="s">
        <v>11</v>
      </c>
      <c r="W58" s="95">
        <f>ROUND(G58*J58*M58, 3)</f>
        <v>2.64</v>
      </c>
      <c r="X58" s="95"/>
      <c r="Y58" s="96"/>
      <c r="Z58" s="8"/>
      <c r="AA58" s="8"/>
      <c r="AB58" s="17" t="s">
        <v>24</v>
      </c>
    </row>
    <row r="59" spans="1:28" ht="15" customHeight="1">
      <c r="A59" s="16"/>
      <c r="B59" s="2"/>
      <c r="C59" s="2"/>
      <c r="D59" s="24"/>
      <c r="E59" s="6"/>
      <c r="F59" s="7" t="s">
        <v>28</v>
      </c>
      <c r="G59" s="95">
        <v>0.5</v>
      </c>
      <c r="H59" s="95"/>
      <c r="I59" s="6" t="s">
        <v>10</v>
      </c>
      <c r="J59" s="95">
        <v>0.88</v>
      </c>
      <c r="K59" s="95"/>
      <c r="L59" s="6" t="s">
        <v>10</v>
      </c>
      <c r="M59" s="95">
        <v>11</v>
      </c>
      <c r="N59" s="95"/>
      <c r="O59" s="6"/>
      <c r="P59" s="6"/>
      <c r="Q59" s="6"/>
      <c r="R59" s="6"/>
      <c r="S59" s="6"/>
      <c r="T59" s="6"/>
      <c r="U59" s="6"/>
      <c r="V59" s="6" t="s">
        <v>11</v>
      </c>
      <c r="W59" s="95">
        <f>ROUND(G59*J59*M59, 3)</f>
        <v>4.84</v>
      </c>
      <c r="X59" s="95"/>
      <c r="Y59" s="96"/>
      <c r="Z59" s="89">
        <f>ROUND(SUM(W49:Y59), 3)</f>
        <v>214.72399999999999</v>
      </c>
      <c r="AA59" s="89"/>
      <c r="AB59" s="90"/>
    </row>
    <row r="60" spans="1:28" ht="15" customHeight="1">
      <c r="A60" s="18"/>
      <c r="B60" s="11"/>
      <c r="C60" s="11"/>
      <c r="D60" s="26"/>
      <c r="E60" s="12"/>
      <c r="F60" s="13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7"/>
      <c r="Z60" s="14"/>
      <c r="AA60" s="14"/>
      <c r="AB60" s="19"/>
    </row>
    <row r="61" spans="1:28" ht="15" customHeight="1">
      <c r="A61" s="20"/>
      <c r="B61" s="2"/>
      <c r="C61" s="2"/>
      <c r="D61" s="22"/>
      <c r="E61" s="6"/>
      <c r="F61" s="7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3"/>
      <c r="Z61" s="8"/>
      <c r="AA61" s="8"/>
      <c r="AB61" s="21"/>
    </row>
    <row r="62" spans="1:28" ht="15" customHeight="1">
      <c r="A62" s="16" t="s">
        <v>25</v>
      </c>
      <c r="B62" s="2"/>
      <c r="C62" s="2"/>
      <c r="D62" s="24"/>
      <c r="E62" s="6"/>
      <c r="F62" s="7" t="s">
        <v>7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5"/>
      <c r="Z62" s="8"/>
      <c r="AA62" s="8"/>
      <c r="AB62" s="17"/>
    </row>
    <row r="63" spans="1:28" ht="15" customHeight="1">
      <c r="A63" s="86" t="s">
        <v>26</v>
      </c>
      <c r="B63" s="87"/>
      <c r="C63" s="87"/>
      <c r="D63" s="88"/>
      <c r="E63" s="6"/>
      <c r="F63" s="7" t="s">
        <v>27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 t="s">
        <v>24</v>
      </c>
    </row>
    <row r="64" spans="1:28" ht="15" customHeight="1">
      <c r="A64" s="16"/>
      <c r="B64" s="2"/>
      <c r="C64" s="2"/>
      <c r="D64" s="24"/>
      <c r="E64" s="6"/>
      <c r="F64" s="7" t="s">
        <v>193</v>
      </c>
      <c r="G64" s="95">
        <v>11.2</v>
      </c>
      <c r="H64" s="95"/>
      <c r="I64" s="6" t="s">
        <v>10</v>
      </c>
      <c r="J64" s="95">
        <v>6.5</v>
      </c>
      <c r="K64" s="95"/>
      <c r="L64" s="6" t="s">
        <v>10</v>
      </c>
      <c r="M64" s="95">
        <v>0.1</v>
      </c>
      <c r="N64" s="95"/>
      <c r="O64" s="6"/>
      <c r="P64" s="6"/>
      <c r="Q64" s="6"/>
      <c r="R64" s="6"/>
      <c r="S64" s="6"/>
      <c r="T64" s="6"/>
      <c r="U64" s="6"/>
      <c r="V64" s="6" t="s">
        <v>11</v>
      </c>
      <c r="W64" s="95">
        <f>ROUND(G64*J64*M64, 3)</f>
        <v>7.28</v>
      </c>
      <c r="X64" s="95"/>
      <c r="Y64" s="96"/>
      <c r="Z64" s="89">
        <f>ROUND(SUM(W64:X64), 3)</f>
        <v>7.28</v>
      </c>
      <c r="AA64" s="89"/>
      <c r="AB64" s="90"/>
    </row>
    <row r="65" spans="1:28" ht="15" customHeight="1">
      <c r="A65" s="18"/>
      <c r="B65" s="11"/>
      <c r="C65" s="11"/>
      <c r="D65" s="26"/>
      <c r="E65" s="12"/>
      <c r="F65" s="13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27"/>
      <c r="Z65" s="14"/>
      <c r="AA65" s="14"/>
      <c r="AB65" s="19"/>
    </row>
    <row r="66" spans="1:28" ht="15" customHeight="1">
      <c r="A66" s="20"/>
      <c r="B66" s="2"/>
      <c r="C66" s="2"/>
      <c r="D66" s="22"/>
      <c r="E66" s="6"/>
      <c r="F66" s="7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3"/>
      <c r="Z66" s="8"/>
      <c r="AA66" s="8"/>
      <c r="AB66" s="21"/>
    </row>
    <row r="67" spans="1:28" ht="15" customHeight="1">
      <c r="A67" s="16" t="s">
        <v>29</v>
      </c>
      <c r="B67" s="2"/>
      <c r="C67" s="2"/>
      <c r="D67" s="24"/>
      <c r="E67" s="6"/>
      <c r="F67" s="7" t="s">
        <v>31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5"/>
      <c r="Z67" s="8"/>
      <c r="AA67" s="8"/>
      <c r="AB67" s="17"/>
    </row>
    <row r="68" spans="1:28" ht="15" customHeight="1">
      <c r="A68" s="86" t="s">
        <v>30</v>
      </c>
      <c r="B68" s="87"/>
      <c r="C68" s="87"/>
      <c r="D68" s="88"/>
      <c r="E68" s="6"/>
      <c r="F68" s="7" t="s">
        <v>13</v>
      </c>
      <c r="G68" s="6" t="s">
        <v>23</v>
      </c>
      <c r="H68" s="95">
        <v>1.65</v>
      </c>
      <c r="I68" s="95"/>
      <c r="J68" s="6" t="s">
        <v>10</v>
      </c>
      <c r="K68" s="95">
        <v>5.92</v>
      </c>
      <c r="L68" s="95"/>
      <c r="M68" s="6" t="s">
        <v>19</v>
      </c>
      <c r="N68" s="6" t="s">
        <v>10</v>
      </c>
      <c r="O68" s="9">
        <v>2</v>
      </c>
      <c r="P68" s="6"/>
      <c r="Q68" s="6"/>
      <c r="R68" s="6"/>
      <c r="S68" s="6"/>
      <c r="T68" s="6"/>
      <c r="U68" s="6"/>
      <c r="V68" s="6" t="s">
        <v>11</v>
      </c>
      <c r="W68" s="95">
        <f>ROUND((H68*K68)*O68, 3)</f>
        <v>19.536000000000001</v>
      </c>
      <c r="X68" s="95"/>
      <c r="Y68" s="96"/>
      <c r="Z68" s="8"/>
      <c r="AA68" s="8"/>
      <c r="AB68" s="17"/>
    </row>
    <row r="69" spans="1:28" ht="15" customHeight="1">
      <c r="A69" s="16"/>
      <c r="B69" s="2"/>
      <c r="C69" s="2"/>
      <c r="D69" s="24"/>
      <c r="E69" s="6"/>
      <c r="F69" s="7" t="s">
        <v>13</v>
      </c>
      <c r="G69" s="95">
        <v>11</v>
      </c>
      <c r="H69" s="95"/>
      <c r="I69" s="6" t="s">
        <v>10</v>
      </c>
      <c r="J69" s="95">
        <v>5.92</v>
      </c>
      <c r="K69" s="95"/>
      <c r="L69" s="6"/>
      <c r="M69" s="6"/>
      <c r="N69" s="6"/>
      <c r="O69" s="6"/>
      <c r="P69" s="6"/>
      <c r="Q69" s="6"/>
      <c r="R69" s="6"/>
      <c r="S69" s="6"/>
      <c r="T69" s="6"/>
      <c r="U69" s="6"/>
      <c r="V69" s="6" t="s">
        <v>11</v>
      </c>
      <c r="W69" s="95">
        <f>ROUND(G69*J69, 3)</f>
        <v>65.12</v>
      </c>
      <c r="X69" s="95"/>
      <c r="Y69" s="96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 t="s">
        <v>13</v>
      </c>
      <c r="G70" s="95">
        <v>9.4</v>
      </c>
      <c r="H70" s="95"/>
      <c r="I70" s="6" t="s">
        <v>10</v>
      </c>
      <c r="J70" s="95">
        <v>5.92</v>
      </c>
      <c r="K70" s="95"/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11</v>
      </c>
      <c r="W70" s="95">
        <f>ROUND(G70*J70, 3)</f>
        <v>55.648000000000003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13</v>
      </c>
      <c r="G71" s="6" t="s">
        <v>23</v>
      </c>
      <c r="H71" s="95">
        <v>1.1499999999999999</v>
      </c>
      <c r="I71" s="95"/>
      <c r="J71" s="6" t="s">
        <v>10</v>
      </c>
      <c r="K71" s="95">
        <v>4.3999999999999997E-2</v>
      </c>
      <c r="L71" s="95"/>
      <c r="M71" s="6" t="s">
        <v>19</v>
      </c>
      <c r="N71" s="6" t="s">
        <v>10</v>
      </c>
      <c r="O71" s="9">
        <v>2</v>
      </c>
      <c r="P71" s="10" t="s">
        <v>221</v>
      </c>
      <c r="Q71" s="6"/>
      <c r="R71" s="6"/>
      <c r="S71" s="6"/>
      <c r="T71" s="6"/>
      <c r="U71" s="6"/>
      <c r="V71" s="6" t="s">
        <v>11</v>
      </c>
      <c r="W71" s="95">
        <f>ROUND((H71*K71)*O71, 3)</f>
        <v>0.10100000000000001</v>
      </c>
      <c r="X71" s="95"/>
      <c r="Y71" s="96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 t="s">
        <v>13</v>
      </c>
      <c r="G72" s="6" t="s">
        <v>23</v>
      </c>
      <c r="H72" s="95">
        <v>1.1499999999999999</v>
      </c>
      <c r="I72" s="95"/>
      <c r="J72" s="6" t="s">
        <v>10</v>
      </c>
      <c r="K72" s="95">
        <v>4.3999999999999997E-2</v>
      </c>
      <c r="L72" s="95"/>
      <c r="M72" s="6" t="s">
        <v>19</v>
      </c>
      <c r="N72" s="6" t="s">
        <v>10</v>
      </c>
      <c r="O72" s="9">
        <v>2</v>
      </c>
      <c r="P72" s="10" t="s">
        <v>221</v>
      </c>
      <c r="Q72" s="6"/>
      <c r="R72" s="6"/>
      <c r="S72" s="6"/>
      <c r="T72" s="6"/>
      <c r="U72" s="6"/>
      <c r="V72" s="6" t="s">
        <v>11</v>
      </c>
      <c r="W72" s="95">
        <f>ROUND((H72*K72)*O72, 3)</f>
        <v>0.10100000000000001</v>
      </c>
      <c r="X72" s="95"/>
      <c r="Y72" s="96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 t="s">
        <v>16</v>
      </c>
      <c r="G73" s="95">
        <v>9.4</v>
      </c>
      <c r="H73" s="95"/>
      <c r="I73" s="6" t="s">
        <v>10</v>
      </c>
      <c r="J73" s="95">
        <v>1.08</v>
      </c>
      <c r="K73" s="95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ROUND(G73*J73, 3)</f>
        <v>10.151999999999999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16</v>
      </c>
      <c r="G74" s="6" t="s">
        <v>23</v>
      </c>
      <c r="H74" s="95">
        <v>0.5</v>
      </c>
      <c r="I74" s="95"/>
      <c r="J74" s="6" t="s">
        <v>10</v>
      </c>
      <c r="K74" s="95">
        <v>1.08</v>
      </c>
      <c r="L74" s="95"/>
      <c r="M74" s="6" t="s">
        <v>19</v>
      </c>
      <c r="N74" s="6" t="s">
        <v>10</v>
      </c>
      <c r="O74" s="9">
        <v>2</v>
      </c>
      <c r="P74" s="6"/>
      <c r="Q74" s="6"/>
      <c r="R74" s="6"/>
      <c r="S74" s="6"/>
      <c r="T74" s="6"/>
      <c r="U74" s="6"/>
      <c r="V74" s="6" t="s">
        <v>11</v>
      </c>
      <c r="W74" s="95">
        <f>ROUND((H74*K74)*O74, 3)</f>
        <v>1.08</v>
      </c>
      <c r="X74" s="95"/>
      <c r="Y74" s="96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 t="s">
        <v>16</v>
      </c>
      <c r="G75" s="95">
        <v>11</v>
      </c>
      <c r="H75" s="95"/>
      <c r="I75" s="6" t="s">
        <v>10</v>
      </c>
      <c r="J75" s="95">
        <v>1.08</v>
      </c>
      <c r="K75" s="95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f>ROUND(G75*J75, 3)</f>
        <v>11.88</v>
      </c>
      <c r="X75" s="95"/>
      <c r="Y75" s="96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 t="s">
        <v>192</v>
      </c>
      <c r="G76" s="6" t="s">
        <v>33</v>
      </c>
      <c r="H76" s="95">
        <v>0.95</v>
      </c>
      <c r="I76" s="95"/>
      <c r="J76" s="6" t="s">
        <v>10</v>
      </c>
      <c r="K76" s="95">
        <v>0.16200000000000001</v>
      </c>
      <c r="L76" s="95"/>
      <c r="M76" s="6" t="s">
        <v>18</v>
      </c>
      <c r="N76" s="95">
        <v>0.9</v>
      </c>
      <c r="O76" s="95"/>
      <c r="P76" s="6" t="s">
        <v>10</v>
      </c>
      <c r="Q76" s="95">
        <v>0.16200000000000001</v>
      </c>
      <c r="R76" s="95"/>
      <c r="S76" s="6" t="s">
        <v>19</v>
      </c>
      <c r="T76" s="6" t="s">
        <v>10</v>
      </c>
      <c r="U76" s="9">
        <v>2</v>
      </c>
      <c r="V76" s="6"/>
      <c r="W76" s="6"/>
      <c r="X76" s="6"/>
      <c r="Y76" s="25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/>
      <c r="G77" s="6" t="s">
        <v>34</v>
      </c>
      <c r="H77" s="6" t="s">
        <v>19</v>
      </c>
      <c r="I77" s="6" t="s">
        <v>10</v>
      </c>
      <c r="J77" s="9">
        <v>4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">
        <v>11</v>
      </c>
      <c r="W77" s="95">
        <f>ROUND(((H76*K76+N76*Q76)*U76)*J77, 3)</f>
        <v>2.3980000000000001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192</v>
      </c>
      <c r="G78" s="6" t="s">
        <v>23</v>
      </c>
      <c r="H78" s="95">
        <v>0.95</v>
      </c>
      <c r="I78" s="95"/>
      <c r="J78" s="6" t="s">
        <v>10</v>
      </c>
      <c r="K78" s="95">
        <v>0.16200000000000001</v>
      </c>
      <c r="L78" s="95"/>
      <c r="M78" s="6" t="s">
        <v>18</v>
      </c>
      <c r="N78" s="95">
        <v>1</v>
      </c>
      <c r="O78" s="95"/>
      <c r="P78" s="6" t="s">
        <v>10</v>
      </c>
      <c r="Q78" s="95">
        <v>0.16200000000000001</v>
      </c>
      <c r="R78" s="95"/>
      <c r="S78" s="6" t="s">
        <v>19</v>
      </c>
      <c r="T78" s="6" t="s">
        <v>10</v>
      </c>
      <c r="U78" s="9">
        <v>2</v>
      </c>
      <c r="V78" s="6"/>
      <c r="W78" s="6"/>
      <c r="X78" s="6"/>
      <c r="Y78" s="25"/>
      <c r="Z78" s="8"/>
      <c r="AA78" s="8"/>
      <c r="AB78" s="17" t="s">
        <v>36</v>
      </c>
    </row>
    <row r="79" spans="1:28" ht="15" customHeight="1">
      <c r="A79" s="16"/>
      <c r="B79" s="2"/>
      <c r="C79" s="2"/>
      <c r="D79" s="24"/>
      <c r="E79" s="6"/>
      <c r="F79" s="7"/>
      <c r="G79" s="6" t="s">
        <v>34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 t="s">
        <v>11</v>
      </c>
      <c r="W79" s="95">
        <f>ROUND((H78*K78+N78*Q78)*U78, 3)</f>
        <v>0.63200000000000001</v>
      </c>
      <c r="X79" s="95"/>
      <c r="Y79" s="96"/>
      <c r="Z79" s="89">
        <f>ROUND(SUM(W68:Y79), 3)</f>
        <v>166.648</v>
      </c>
      <c r="AA79" s="89"/>
      <c r="AB79" s="90"/>
    </row>
    <row r="80" spans="1:28" ht="15" customHeight="1">
      <c r="A80" s="16"/>
      <c r="B80" s="2"/>
      <c r="C80" s="2"/>
      <c r="D80" s="24"/>
      <c r="E80" s="6"/>
      <c r="F80" s="7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25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 t="s">
        <v>37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25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16</v>
      </c>
      <c r="G82" s="95">
        <v>11</v>
      </c>
      <c r="H82" s="95"/>
      <c r="I82" s="6" t="s">
        <v>10</v>
      </c>
      <c r="J82" s="95">
        <v>0.16600000000000001</v>
      </c>
      <c r="K82" s="95"/>
      <c r="L82" s="6"/>
      <c r="M82" s="6"/>
      <c r="N82" s="6"/>
      <c r="O82" s="6"/>
      <c r="P82" s="6"/>
      <c r="Q82" s="6"/>
      <c r="R82" s="6"/>
      <c r="S82" s="6"/>
      <c r="T82" s="6"/>
      <c r="U82" s="6"/>
      <c r="V82" s="6" t="s">
        <v>11</v>
      </c>
      <c r="W82" s="95">
        <f>ROUND(G82*J82, 3)</f>
        <v>1.8260000000000001</v>
      </c>
      <c r="X82" s="95"/>
      <c r="Y82" s="96"/>
      <c r="Z82" s="8"/>
      <c r="AA82" s="8"/>
      <c r="AB82" s="17"/>
    </row>
    <row r="83" spans="1:28" ht="15" customHeight="1">
      <c r="A83" s="16"/>
      <c r="B83" s="2"/>
      <c r="C83" s="2"/>
      <c r="D83" s="24"/>
      <c r="E83" s="6"/>
      <c r="F83" s="7" t="s">
        <v>16</v>
      </c>
      <c r="G83" s="95">
        <v>9.4</v>
      </c>
      <c r="H83" s="95"/>
      <c r="I83" s="6" t="s">
        <v>10</v>
      </c>
      <c r="J83" s="95">
        <v>0.16600000000000001</v>
      </c>
      <c r="K83" s="95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f>ROUND(G83*J83, 3)</f>
        <v>1.56</v>
      </c>
      <c r="X83" s="95"/>
      <c r="Y83" s="96"/>
      <c r="Z83" s="8"/>
      <c r="AA83" s="8"/>
      <c r="AB83" s="17"/>
    </row>
    <row r="84" spans="1:28" ht="15" customHeight="1">
      <c r="A84" s="16"/>
      <c r="B84" s="2"/>
      <c r="C84" s="2"/>
      <c r="D84" s="24"/>
      <c r="E84" s="6"/>
      <c r="F84" s="7" t="s">
        <v>16</v>
      </c>
      <c r="G84" s="6" t="s">
        <v>23</v>
      </c>
      <c r="H84" s="95">
        <v>0.5</v>
      </c>
      <c r="I84" s="95"/>
      <c r="J84" s="6" t="s">
        <v>10</v>
      </c>
      <c r="K84" s="95">
        <v>0.16600000000000001</v>
      </c>
      <c r="L84" s="95"/>
      <c r="M84" s="6" t="s">
        <v>19</v>
      </c>
      <c r="N84" s="6" t="s">
        <v>10</v>
      </c>
      <c r="O84" s="9">
        <v>2</v>
      </c>
      <c r="P84" s="6"/>
      <c r="Q84" s="6"/>
      <c r="R84" s="6"/>
      <c r="S84" s="6"/>
      <c r="T84" s="6"/>
      <c r="U84" s="6"/>
      <c r="V84" s="6" t="s">
        <v>11</v>
      </c>
      <c r="W84" s="95">
        <f>ROUND((H84*K84)*O84, 3)</f>
        <v>0.16600000000000001</v>
      </c>
      <c r="X84" s="95"/>
      <c r="Y84" s="96"/>
      <c r="Z84" s="8"/>
      <c r="AA84" s="8"/>
      <c r="AB84" s="17"/>
    </row>
    <row r="85" spans="1:28" ht="15" customHeight="1">
      <c r="A85" s="16"/>
      <c r="B85" s="2"/>
      <c r="C85" s="2"/>
      <c r="D85" s="24"/>
      <c r="E85" s="6"/>
      <c r="F85" s="7" t="s">
        <v>21</v>
      </c>
      <c r="G85" s="95">
        <v>0.3</v>
      </c>
      <c r="H85" s="95"/>
      <c r="I85" s="6" t="s">
        <v>10</v>
      </c>
      <c r="J85" s="95">
        <v>11</v>
      </c>
      <c r="K85" s="95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">
        <v>11</v>
      </c>
      <c r="W85" s="95">
        <f>ROUND(G85*J85, 3)</f>
        <v>3.3</v>
      </c>
      <c r="X85" s="95"/>
      <c r="Y85" s="96"/>
      <c r="Z85" s="8"/>
      <c r="AA85" s="8"/>
      <c r="AB85" s="17"/>
    </row>
    <row r="86" spans="1:28" ht="15" customHeight="1">
      <c r="A86" s="16"/>
      <c r="B86" s="2"/>
      <c r="C86" s="2"/>
      <c r="D86" s="24"/>
      <c r="E86" s="6"/>
      <c r="F86" s="7" t="s">
        <v>21</v>
      </c>
      <c r="G86" s="6" t="s">
        <v>32</v>
      </c>
      <c r="H86" s="6" t="s">
        <v>23</v>
      </c>
      <c r="I86" s="95">
        <v>0.3</v>
      </c>
      <c r="J86" s="95"/>
      <c r="K86" s="6" t="s">
        <v>15</v>
      </c>
      <c r="L86" s="6" t="s">
        <v>18</v>
      </c>
      <c r="M86" s="95">
        <v>0.3</v>
      </c>
      <c r="N86" s="95"/>
      <c r="O86" s="6" t="s">
        <v>15</v>
      </c>
      <c r="P86" s="6" t="s">
        <v>19</v>
      </c>
      <c r="Q86" s="6" t="s">
        <v>10</v>
      </c>
      <c r="R86" s="95">
        <v>9.4</v>
      </c>
      <c r="S86" s="95"/>
      <c r="T86" s="6"/>
      <c r="U86" s="6"/>
      <c r="V86" s="6" t="s">
        <v>11</v>
      </c>
      <c r="W86" s="95">
        <f>ROUND(SQRT(I86^2+M86^2)*R86, 3)</f>
        <v>3.988</v>
      </c>
      <c r="X86" s="95"/>
      <c r="Y86" s="96"/>
      <c r="Z86" s="8"/>
      <c r="AA86" s="8"/>
      <c r="AB86" s="17"/>
    </row>
    <row r="87" spans="1:28" ht="15" customHeight="1">
      <c r="A87" s="16"/>
      <c r="B87" s="2"/>
      <c r="C87" s="2"/>
      <c r="D87" s="24"/>
      <c r="E87" s="6"/>
      <c r="F87" s="7" t="s">
        <v>21</v>
      </c>
      <c r="G87" s="6" t="s">
        <v>33</v>
      </c>
      <c r="H87" s="95">
        <v>0.5</v>
      </c>
      <c r="I87" s="95"/>
      <c r="J87" s="6" t="s">
        <v>18</v>
      </c>
      <c r="K87" s="95">
        <v>0.8</v>
      </c>
      <c r="L87" s="95"/>
      <c r="M87" s="6" t="s">
        <v>19</v>
      </c>
      <c r="N87" s="6" t="s">
        <v>20</v>
      </c>
      <c r="O87" s="9">
        <v>2</v>
      </c>
      <c r="P87" s="6" t="s">
        <v>10</v>
      </c>
      <c r="Q87" s="95">
        <v>0.3</v>
      </c>
      <c r="R87" s="95"/>
      <c r="S87" s="6" t="s">
        <v>19</v>
      </c>
      <c r="T87" s="6" t="s">
        <v>10</v>
      </c>
      <c r="U87" s="9">
        <v>2</v>
      </c>
      <c r="V87" s="6" t="s">
        <v>11</v>
      </c>
      <c r="W87" s="95">
        <f>ROUND(((H87+K87)/O87*Q87)*U87, 3)</f>
        <v>0.39</v>
      </c>
      <c r="X87" s="95"/>
      <c r="Y87" s="96"/>
      <c r="Z87" s="8"/>
      <c r="AA87" s="8"/>
      <c r="AB87" s="17"/>
    </row>
    <row r="88" spans="1:28" ht="15" customHeight="1">
      <c r="A88" s="18"/>
      <c r="B88" s="11"/>
      <c r="C88" s="11"/>
      <c r="D88" s="26"/>
      <c r="E88" s="12"/>
      <c r="F88" s="13" t="s">
        <v>22</v>
      </c>
      <c r="G88" s="98">
        <v>11</v>
      </c>
      <c r="H88" s="98"/>
      <c r="I88" s="12" t="s">
        <v>10</v>
      </c>
      <c r="J88" s="98">
        <v>0.3</v>
      </c>
      <c r="K88" s="98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 t="s">
        <v>11</v>
      </c>
      <c r="W88" s="98">
        <f>ROUND(G88*J88, 3)</f>
        <v>3.3</v>
      </c>
      <c r="X88" s="98"/>
      <c r="Y88" s="99"/>
      <c r="Z88" s="14"/>
      <c r="AA88" s="14"/>
      <c r="AB88" s="19"/>
    </row>
    <row r="89" spans="1:28" ht="15" customHeight="1">
      <c r="A89" s="20" t="s">
        <v>29</v>
      </c>
      <c r="B89" s="2"/>
      <c r="C89" s="2"/>
      <c r="D89" s="22"/>
      <c r="E89" s="6"/>
      <c r="F89" s="7" t="s">
        <v>22</v>
      </c>
      <c r="G89" s="95">
        <v>9.4</v>
      </c>
      <c r="H89" s="95"/>
      <c r="I89" s="6" t="s">
        <v>10</v>
      </c>
      <c r="J89" s="95">
        <v>0.3</v>
      </c>
      <c r="K89" s="95"/>
      <c r="L89" s="6"/>
      <c r="M89" s="6"/>
      <c r="N89" s="6"/>
      <c r="O89" s="6"/>
      <c r="P89" s="6"/>
      <c r="Q89" s="6"/>
      <c r="R89" s="6"/>
      <c r="S89" s="6"/>
      <c r="T89" s="6"/>
      <c r="U89" s="6"/>
      <c r="V89" s="6" t="s">
        <v>11</v>
      </c>
      <c r="W89" s="95">
        <f>ROUND(G89*J89, 3)</f>
        <v>2.82</v>
      </c>
      <c r="X89" s="95"/>
      <c r="Y89" s="108"/>
      <c r="Z89" s="8"/>
      <c r="AA89" s="8"/>
      <c r="AB89" s="21"/>
    </row>
    <row r="90" spans="1:28" ht="15" customHeight="1">
      <c r="A90" s="86" t="s">
        <v>30</v>
      </c>
      <c r="B90" s="87"/>
      <c r="C90" s="87"/>
      <c r="D90" s="88"/>
      <c r="E90" s="6"/>
      <c r="F90" s="7" t="s">
        <v>22</v>
      </c>
      <c r="G90" s="6" t="s">
        <v>23</v>
      </c>
      <c r="H90" s="95">
        <v>0.8</v>
      </c>
      <c r="I90" s="95"/>
      <c r="J90" s="6" t="s">
        <v>10</v>
      </c>
      <c r="K90" s="95">
        <v>0.3</v>
      </c>
      <c r="L90" s="95"/>
      <c r="M90" s="6" t="s">
        <v>19</v>
      </c>
      <c r="N90" s="6" t="s">
        <v>10</v>
      </c>
      <c r="O90" s="9">
        <v>2</v>
      </c>
      <c r="P90" s="6"/>
      <c r="Q90" s="6"/>
      <c r="R90" s="6"/>
      <c r="S90" s="6"/>
      <c r="T90" s="6"/>
      <c r="U90" s="6"/>
      <c r="V90" s="6" t="s">
        <v>11</v>
      </c>
      <c r="W90" s="95">
        <f>ROUND((H90*K90)*O90, 3)</f>
        <v>0.48</v>
      </c>
      <c r="X90" s="95"/>
      <c r="Y90" s="96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 t="s">
        <v>28</v>
      </c>
      <c r="G91" s="95">
        <v>11</v>
      </c>
      <c r="H91" s="95"/>
      <c r="I91" s="6" t="s">
        <v>10</v>
      </c>
      <c r="J91" s="95">
        <v>0.88</v>
      </c>
      <c r="K91" s="95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">
        <v>11</v>
      </c>
      <c r="W91" s="95">
        <f>ROUND(G91*J91, 3)</f>
        <v>9.68</v>
      </c>
      <c r="X91" s="95"/>
      <c r="Y91" s="96"/>
      <c r="Z91" s="8"/>
      <c r="AA91" s="8"/>
      <c r="AB91" s="17"/>
    </row>
    <row r="92" spans="1:28" ht="15" customHeight="1">
      <c r="A92" s="16"/>
      <c r="B92" s="2"/>
      <c r="C92" s="2"/>
      <c r="D92" s="24"/>
      <c r="E92" s="6"/>
      <c r="F92" s="7" t="s">
        <v>28</v>
      </c>
      <c r="G92" s="95">
        <v>9.4</v>
      </c>
      <c r="H92" s="95"/>
      <c r="I92" s="6" t="s">
        <v>10</v>
      </c>
      <c r="J92" s="95">
        <v>0.88</v>
      </c>
      <c r="K92" s="95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">
        <v>11</v>
      </c>
      <c r="W92" s="95">
        <f>ROUND(G92*J92, 3)</f>
        <v>8.2720000000000002</v>
      </c>
      <c r="X92" s="95"/>
      <c r="Y92" s="96"/>
      <c r="Z92" s="8"/>
      <c r="AA92" s="8"/>
      <c r="AB92" s="17" t="s">
        <v>36</v>
      </c>
    </row>
    <row r="93" spans="1:28" ht="15" customHeight="1">
      <c r="A93" s="16"/>
      <c r="B93" s="2"/>
      <c r="C93" s="2"/>
      <c r="D93" s="24"/>
      <c r="E93" s="6"/>
      <c r="F93" s="7" t="s">
        <v>28</v>
      </c>
      <c r="G93" s="6" t="s">
        <v>23</v>
      </c>
      <c r="H93" s="95">
        <v>0.5</v>
      </c>
      <c r="I93" s="95"/>
      <c r="J93" s="6" t="s">
        <v>10</v>
      </c>
      <c r="K93" s="95">
        <v>0.88</v>
      </c>
      <c r="L93" s="95"/>
      <c r="M93" s="6" t="s">
        <v>19</v>
      </c>
      <c r="N93" s="6" t="s">
        <v>10</v>
      </c>
      <c r="O93" s="9">
        <v>2</v>
      </c>
      <c r="P93" s="6"/>
      <c r="Q93" s="6"/>
      <c r="R93" s="6"/>
      <c r="S93" s="6"/>
      <c r="T93" s="6"/>
      <c r="U93" s="6"/>
      <c r="V93" s="6" t="s">
        <v>11</v>
      </c>
      <c r="W93" s="95">
        <f>ROUND((H93*K93)*O93, 3)</f>
        <v>0.88</v>
      </c>
      <c r="X93" s="95"/>
      <c r="Y93" s="96"/>
      <c r="Z93" s="89">
        <f>ROUND(SUM(W82:Y93), 3)</f>
        <v>36.661999999999999</v>
      </c>
      <c r="AA93" s="89"/>
      <c r="AB93" s="90"/>
    </row>
    <row r="94" spans="1:28" ht="15" customHeight="1">
      <c r="A94" s="18"/>
      <c r="B94" s="11"/>
      <c r="C94" s="11"/>
      <c r="D94" s="26"/>
      <c r="E94" s="12"/>
      <c r="F94" s="13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27"/>
      <c r="Z94" s="14"/>
      <c r="AA94" s="14"/>
      <c r="AB94" s="19"/>
    </row>
    <row r="95" spans="1:28" ht="15" customHeight="1">
      <c r="A95" s="20"/>
      <c r="B95" s="2"/>
      <c r="C95" s="2"/>
      <c r="D95" s="22"/>
      <c r="E95" s="6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23"/>
      <c r="Z95" s="8"/>
      <c r="AA95" s="8"/>
      <c r="AB95" s="21"/>
    </row>
    <row r="96" spans="1:28" ht="15" customHeight="1">
      <c r="A96" s="16" t="s">
        <v>39</v>
      </c>
      <c r="B96" s="2"/>
      <c r="C96" s="2"/>
      <c r="D96" s="24"/>
      <c r="E96" s="6"/>
      <c r="F96" s="7" t="s">
        <v>31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25"/>
      <c r="Z96" s="8"/>
      <c r="AA96" s="8"/>
      <c r="AB96" s="17"/>
    </row>
    <row r="97" spans="1:28" ht="15" customHeight="1">
      <c r="A97" s="86" t="s">
        <v>42</v>
      </c>
      <c r="B97" s="87"/>
      <c r="C97" s="87"/>
      <c r="D97" s="88"/>
      <c r="E97" s="6"/>
      <c r="F97" s="7" t="s">
        <v>9</v>
      </c>
      <c r="G97" s="6" t="s">
        <v>23</v>
      </c>
      <c r="H97" s="95">
        <v>11</v>
      </c>
      <c r="I97" s="95"/>
      <c r="J97" s="6" t="s">
        <v>10</v>
      </c>
      <c r="K97" s="95">
        <v>1.3</v>
      </c>
      <c r="L97" s="95"/>
      <c r="M97" s="6" t="s">
        <v>18</v>
      </c>
      <c r="N97" s="95">
        <v>1.3</v>
      </c>
      <c r="O97" s="95"/>
      <c r="P97" s="6" t="s">
        <v>10</v>
      </c>
      <c r="Q97" s="95">
        <v>6.3</v>
      </c>
      <c r="R97" s="95"/>
      <c r="S97" s="6" t="s">
        <v>19</v>
      </c>
      <c r="T97" s="6" t="s">
        <v>10</v>
      </c>
      <c r="U97" s="9">
        <v>2</v>
      </c>
      <c r="V97" s="6"/>
      <c r="W97" s="6"/>
      <c r="X97" s="6"/>
      <c r="Y97" s="25"/>
      <c r="Z97" s="8"/>
      <c r="AA97" s="8"/>
      <c r="AB97" s="17" t="s">
        <v>36</v>
      </c>
    </row>
    <row r="98" spans="1:28" ht="15" customHeight="1">
      <c r="A98" s="16"/>
      <c r="B98" s="2"/>
      <c r="C98" s="2"/>
      <c r="D98" s="24"/>
      <c r="E98" s="6"/>
      <c r="F98" s="7"/>
      <c r="G98" s="6" t="s">
        <v>34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 t="s">
        <v>11</v>
      </c>
      <c r="W98" s="95">
        <f>ROUND((H97*K97+N97*Q97)*U97, 3)</f>
        <v>44.98</v>
      </c>
      <c r="X98" s="95"/>
      <c r="Y98" s="96"/>
      <c r="Z98" s="89">
        <f>ROUND(SUM(W98:X98), 3)</f>
        <v>44.98</v>
      </c>
      <c r="AA98" s="89"/>
      <c r="AB98" s="90"/>
    </row>
    <row r="99" spans="1:28" ht="15" customHeight="1">
      <c r="A99" s="18"/>
      <c r="B99" s="11"/>
      <c r="C99" s="11"/>
      <c r="D99" s="26"/>
      <c r="E99" s="12"/>
      <c r="F99" s="13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27"/>
      <c r="Z99" s="14"/>
      <c r="AA99" s="14"/>
      <c r="AB99" s="19"/>
    </row>
    <row r="100" spans="1:28" ht="15" customHeight="1">
      <c r="A100" s="20"/>
      <c r="B100" s="2"/>
      <c r="C100" s="2"/>
      <c r="D100" s="22"/>
      <c r="E100" s="6"/>
      <c r="F100" s="7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3"/>
      <c r="Z100" s="8"/>
      <c r="AA100" s="8"/>
      <c r="AB100" s="21"/>
    </row>
    <row r="101" spans="1:28" ht="15" customHeight="1">
      <c r="A101" s="16" t="s">
        <v>41</v>
      </c>
      <c r="B101" s="2"/>
      <c r="C101" s="2"/>
      <c r="D101" s="24"/>
      <c r="E101" s="6"/>
      <c r="F101" s="7" t="s">
        <v>31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25"/>
      <c r="Z101" s="8"/>
      <c r="AA101" s="8"/>
      <c r="AB101" s="17"/>
    </row>
    <row r="102" spans="1:28" ht="15" customHeight="1">
      <c r="A102" s="86" t="s">
        <v>44</v>
      </c>
      <c r="B102" s="87"/>
      <c r="C102" s="87"/>
      <c r="D102" s="88"/>
      <c r="E102" s="6"/>
      <c r="F102" s="7" t="s">
        <v>193</v>
      </c>
      <c r="G102" s="6" t="s">
        <v>23</v>
      </c>
      <c r="H102" s="95">
        <v>11.2</v>
      </c>
      <c r="I102" s="95"/>
      <c r="J102" s="6" t="s">
        <v>10</v>
      </c>
      <c r="K102" s="95">
        <v>0.1</v>
      </c>
      <c r="L102" s="95"/>
      <c r="M102" s="6" t="s">
        <v>18</v>
      </c>
      <c r="N102" s="95">
        <v>0.1</v>
      </c>
      <c r="O102" s="95"/>
      <c r="P102" s="6" t="s">
        <v>10</v>
      </c>
      <c r="Q102" s="95">
        <v>6.5</v>
      </c>
      <c r="R102" s="95"/>
      <c r="S102" s="6" t="s">
        <v>19</v>
      </c>
      <c r="T102" s="6" t="s">
        <v>10</v>
      </c>
      <c r="U102" s="9">
        <v>2</v>
      </c>
      <c r="V102" s="6"/>
      <c r="W102" s="6"/>
      <c r="X102" s="6"/>
      <c r="Y102" s="25"/>
      <c r="Z102" s="8"/>
      <c r="AA102" s="8"/>
      <c r="AB102" s="17" t="s">
        <v>36</v>
      </c>
    </row>
    <row r="103" spans="1:28" ht="15" customHeight="1">
      <c r="A103" s="16"/>
      <c r="B103" s="2"/>
      <c r="C103" s="2"/>
      <c r="D103" s="24"/>
      <c r="E103" s="6"/>
      <c r="F103" s="7"/>
      <c r="G103" s="6" t="s">
        <v>34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 t="s">
        <v>11</v>
      </c>
      <c r="W103" s="95">
        <f>ROUND((H102*K102+N102*Q102)*U102, 3)</f>
        <v>3.54</v>
      </c>
      <c r="X103" s="95"/>
      <c r="Y103" s="96"/>
      <c r="Z103" s="89">
        <f>ROUND(SUM(W103:X103), 3)</f>
        <v>3.54</v>
      </c>
      <c r="AA103" s="89"/>
      <c r="AB103" s="90"/>
    </row>
    <row r="104" spans="1:28" ht="15" customHeight="1">
      <c r="A104" s="18"/>
      <c r="B104" s="11"/>
      <c r="C104" s="11"/>
      <c r="D104" s="26"/>
      <c r="E104" s="12"/>
      <c r="F104" s="13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27"/>
      <c r="Z104" s="14"/>
      <c r="AA104" s="14"/>
      <c r="AB104" s="19"/>
    </row>
    <row r="105" spans="1:28" ht="15" customHeight="1">
      <c r="A105" s="20"/>
      <c r="B105" s="2"/>
      <c r="C105" s="2"/>
      <c r="D105" s="22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23"/>
      <c r="Z105" s="8"/>
      <c r="AA105" s="8"/>
      <c r="AB105" s="21"/>
    </row>
    <row r="106" spans="1:28" ht="15" customHeight="1">
      <c r="A106" s="16" t="s">
        <v>222</v>
      </c>
      <c r="B106" s="2"/>
      <c r="C106" s="2"/>
      <c r="D106" s="24"/>
      <c r="E106" s="6"/>
      <c r="F106" s="7" t="s">
        <v>46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25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 t="s">
        <v>9</v>
      </c>
      <c r="G107" s="95">
        <v>0.3</v>
      </c>
      <c r="H107" s="95"/>
      <c r="I107" s="6" t="s">
        <v>10</v>
      </c>
      <c r="J107" s="95">
        <v>7.1660000000000004</v>
      </c>
      <c r="K107" s="95"/>
      <c r="L107" s="6" t="s">
        <v>10</v>
      </c>
      <c r="M107" s="95">
        <v>9.6999999999999993</v>
      </c>
      <c r="N107" s="95"/>
      <c r="O107" s="6"/>
      <c r="P107" s="6"/>
      <c r="Q107" s="6"/>
      <c r="R107" s="6"/>
      <c r="S107" s="6"/>
      <c r="T107" s="6"/>
      <c r="U107" s="6"/>
      <c r="V107" s="6" t="s">
        <v>11</v>
      </c>
      <c r="W107" s="95">
        <f>ROUND(G107*J107*M107, 3)</f>
        <v>20.853000000000002</v>
      </c>
      <c r="X107" s="95"/>
      <c r="Y107" s="96"/>
      <c r="Z107" s="8"/>
      <c r="AA107" s="8"/>
      <c r="AB107" s="17" t="s">
        <v>24</v>
      </c>
    </row>
    <row r="108" spans="1:28" ht="15" customHeight="1">
      <c r="A108" s="16"/>
      <c r="B108" s="2"/>
      <c r="C108" s="2"/>
      <c r="D108" s="24"/>
      <c r="E108" s="6"/>
      <c r="F108" s="7" t="s">
        <v>9</v>
      </c>
      <c r="G108" s="95">
        <v>0.3</v>
      </c>
      <c r="H108" s="95"/>
      <c r="I108" s="6" t="s">
        <v>10</v>
      </c>
      <c r="J108" s="95">
        <v>0.3</v>
      </c>
      <c r="K108" s="95"/>
      <c r="L108" s="6" t="s">
        <v>20</v>
      </c>
      <c r="M108" s="9">
        <v>2</v>
      </c>
      <c r="N108" s="6" t="s">
        <v>10</v>
      </c>
      <c r="O108" s="95">
        <v>9.6999999999999993</v>
      </c>
      <c r="P108" s="95"/>
      <c r="Q108" s="6"/>
      <c r="R108" s="6"/>
      <c r="S108" s="6"/>
      <c r="T108" s="6"/>
      <c r="U108" s="6"/>
      <c r="V108" s="6" t="s">
        <v>11</v>
      </c>
      <c r="W108" s="95">
        <f>ROUND(G108*J108/M108*O108, 3)</f>
        <v>0.437</v>
      </c>
      <c r="X108" s="95"/>
      <c r="Y108" s="96"/>
      <c r="Z108" s="89">
        <f>ROUND(SUM(W107:Y108), 3)</f>
        <v>21.29</v>
      </c>
      <c r="AA108" s="89"/>
      <c r="AB108" s="90"/>
    </row>
    <row r="109" spans="1:28" ht="15" customHeight="1">
      <c r="A109" s="16"/>
      <c r="B109" s="2"/>
      <c r="C109" s="2"/>
      <c r="D109" s="24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25"/>
      <c r="Z109" s="8"/>
      <c r="AA109" s="8"/>
      <c r="AB109" s="17"/>
    </row>
    <row r="110" spans="1:28" ht="15" customHeight="1">
      <c r="A110" s="16"/>
      <c r="B110" s="2"/>
      <c r="C110" s="2"/>
      <c r="D110" s="24"/>
      <c r="E110" s="6"/>
      <c r="F110" s="7" t="s">
        <v>47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25"/>
      <c r="Z110" s="8"/>
      <c r="AA110" s="8"/>
      <c r="AB110" s="17"/>
    </row>
    <row r="111" spans="1:28" ht="15" customHeight="1">
      <c r="A111" s="16"/>
      <c r="B111" s="2"/>
      <c r="C111" s="2"/>
      <c r="D111" s="24"/>
      <c r="E111" s="6"/>
      <c r="F111" s="7" t="s">
        <v>48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25"/>
      <c r="Z111" s="8"/>
      <c r="AA111" s="8"/>
      <c r="AB111" s="17" t="s">
        <v>36</v>
      </c>
    </row>
    <row r="112" spans="1:28" ht="15" customHeight="1">
      <c r="A112" s="16"/>
      <c r="B112" s="2"/>
      <c r="C112" s="2"/>
      <c r="D112" s="24"/>
      <c r="E112" s="6"/>
      <c r="F112" s="7" t="s">
        <v>13</v>
      </c>
      <c r="G112" s="6" t="s">
        <v>23</v>
      </c>
      <c r="H112" s="95">
        <v>0.3</v>
      </c>
      <c r="I112" s="95"/>
      <c r="J112" s="6" t="s">
        <v>10</v>
      </c>
      <c r="K112" s="95">
        <v>9.6999999999999993</v>
      </c>
      <c r="L112" s="95"/>
      <c r="M112" s="6" t="s">
        <v>19</v>
      </c>
      <c r="N112" s="6" t="s">
        <v>10</v>
      </c>
      <c r="O112" s="9">
        <v>3</v>
      </c>
      <c r="P112" s="6"/>
      <c r="Q112" s="6"/>
      <c r="R112" s="6"/>
      <c r="S112" s="6"/>
      <c r="T112" s="6"/>
      <c r="U112" s="6"/>
      <c r="V112" s="6" t="s">
        <v>11</v>
      </c>
      <c r="W112" s="95">
        <f>ROUND((H112*K112)*O112, 3)</f>
        <v>8.73</v>
      </c>
      <c r="X112" s="95"/>
      <c r="Y112" s="96"/>
      <c r="Z112" s="89">
        <f>ROUND(SUM(W112:X112), 3)</f>
        <v>8.73</v>
      </c>
      <c r="AA112" s="89"/>
      <c r="AB112" s="90"/>
    </row>
    <row r="113" spans="1:28" ht="15" customHeight="1">
      <c r="A113" s="18"/>
      <c r="B113" s="11"/>
      <c r="C113" s="11"/>
      <c r="D113" s="26"/>
      <c r="E113" s="12"/>
      <c r="F113" s="13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27"/>
      <c r="Z113" s="14"/>
      <c r="AA113" s="14"/>
      <c r="AB113" s="19"/>
    </row>
    <row r="114" spans="1:28" ht="15" customHeight="1">
      <c r="A114" s="2"/>
      <c r="B114" s="2"/>
      <c r="C114" s="2"/>
      <c r="D114" s="2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</row>
    <row r="115" spans="1:28" ht="15" customHeight="1">
      <c r="A115" s="2"/>
      <c r="B115" s="2"/>
      <c r="C115" s="2"/>
      <c r="D115" s="2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</row>
    <row r="116" spans="1:28" ht="15" customHeight="1">
      <c r="A116" s="2"/>
      <c r="B116" s="2"/>
      <c r="C116" s="2"/>
      <c r="D116" s="2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</row>
    <row r="117" spans="1:28" ht="15" customHeight="1">
      <c r="A117" s="2"/>
      <c r="B117" s="2"/>
      <c r="C117" s="2"/>
      <c r="D117" s="2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</row>
    <row r="118" spans="1:28" ht="15" customHeight="1">
      <c r="A118" s="2"/>
      <c r="B118" s="2"/>
      <c r="C118" s="2"/>
      <c r="D118" s="2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</row>
    <row r="119" spans="1:28" ht="15" customHeight="1">
      <c r="A119" s="2"/>
      <c r="B119" s="2"/>
      <c r="C119" s="2"/>
      <c r="D119" s="2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</row>
    <row r="120" spans="1:28" ht="15" customHeight="1">
      <c r="A120" s="2"/>
      <c r="B120" s="2"/>
      <c r="C120" s="2"/>
      <c r="D120" s="2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</row>
    <row r="121" spans="1:28" ht="15" customHeight="1">
      <c r="A121" s="2"/>
      <c r="B121" s="2"/>
      <c r="C121" s="2"/>
      <c r="D121" s="2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</row>
    <row r="122" spans="1:28" ht="15" customHeight="1">
      <c r="A122" s="2"/>
      <c r="B122" s="2"/>
      <c r="C122" s="2"/>
      <c r="D122" s="2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</row>
    <row r="123" spans="1:28" ht="15" customHeight="1">
      <c r="A123" s="2"/>
      <c r="B123" s="2"/>
      <c r="C123" s="2"/>
      <c r="D123" s="2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ht="15" customHeight="1">
      <c r="A124" s="2"/>
      <c r="B124" s="2"/>
      <c r="C124" s="2"/>
      <c r="D124" s="2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ht="15" customHeight="1">
      <c r="A125" s="2"/>
      <c r="B125" s="2"/>
      <c r="C125" s="2"/>
      <c r="D125" s="2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ht="15" customHeight="1">
      <c r="A126" s="2"/>
      <c r="B126" s="2"/>
      <c r="C126" s="2"/>
      <c r="D126" s="2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ht="15" customHeight="1">
      <c r="A127" s="2"/>
      <c r="B127" s="2"/>
      <c r="C127" s="2"/>
      <c r="D127" s="2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/>
      <c r="B146" s="2"/>
      <c r="C146" s="2"/>
      <c r="D146" s="24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/>
    </row>
    <row r="148" spans="1:28" ht="15" customHeight="1">
      <c r="A148" s="16"/>
      <c r="B148" s="2"/>
      <c r="C148" s="2"/>
      <c r="D148" s="24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25"/>
      <c r="Z148" s="8"/>
      <c r="AA148" s="8"/>
      <c r="AB148" s="17"/>
    </row>
    <row r="149" spans="1:28" ht="15" customHeight="1">
      <c r="A149" s="16"/>
      <c r="B149" s="2"/>
      <c r="C149" s="2"/>
      <c r="D149" s="24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25"/>
      <c r="Z149" s="8"/>
      <c r="AA149" s="8"/>
      <c r="AB149" s="17"/>
    </row>
    <row r="150" spans="1:28" ht="15" customHeight="1">
      <c r="A150" s="16"/>
      <c r="B150" s="2"/>
      <c r="C150" s="2"/>
      <c r="D150" s="24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5"/>
      <c r="Z150" s="8"/>
      <c r="AA150" s="8"/>
      <c r="AB150" s="17"/>
    </row>
    <row r="151" spans="1:28" ht="15" customHeight="1">
      <c r="A151" s="16"/>
      <c r="B151" s="2"/>
      <c r="C151" s="2"/>
      <c r="D151" s="24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25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25"/>
      <c r="Z153" s="8"/>
      <c r="AA153" s="8"/>
      <c r="AB153" s="17"/>
    </row>
    <row r="154" spans="1:28" ht="15" customHeight="1">
      <c r="A154" s="16"/>
      <c r="B154" s="2"/>
      <c r="C154" s="2"/>
      <c r="D154" s="24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25"/>
      <c r="Z154" s="8"/>
      <c r="AA154" s="8"/>
      <c r="AB154" s="17"/>
    </row>
    <row r="155" spans="1:28" ht="15" customHeight="1">
      <c r="A155" s="16"/>
      <c r="B155" s="2"/>
      <c r="C155" s="2"/>
      <c r="D155" s="24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5"/>
      <c r="Z155" s="8"/>
      <c r="AA155" s="8"/>
      <c r="AB155" s="17"/>
    </row>
    <row r="156" spans="1:28" ht="15" customHeight="1">
      <c r="A156" s="16" t="s">
        <v>223</v>
      </c>
      <c r="B156" s="2"/>
      <c r="C156" s="2"/>
      <c r="D156" s="24"/>
      <c r="E156" s="6"/>
      <c r="F156" s="7" t="s">
        <v>51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/>
    </row>
    <row r="157" spans="1:28" ht="15" customHeight="1">
      <c r="A157" s="86" t="s">
        <v>50</v>
      </c>
      <c r="B157" s="87"/>
      <c r="C157" s="87"/>
      <c r="D157" s="88"/>
      <c r="E157" s="6"/>
      <c r="F157" s="7"/>
      <c r="G157" s="95">
        <v>8.8000000000000007</v>
      </c>
      <c r="H157" s="95"/>
      <c r="I157" s="6" t="s">
        <v>10</v>
      </c>
      <c r="J157" s="95">
        <v>8.1460000000000008</v>
      </c>
      <c r="K157" s="95"/>
      <c r="L157" s="10" t="s">
        <v>204</v>
      </c>
      <c r="M157" s="6"/>
      <c r="N157" s="6"/>
      <c r="O157" s="6"/>
      <c r="P157" s="6"/>
      <c r="Q157" s="6"/>
      <c r="R157" s="6"/>
      <c r="S157" s="6"/>
      <c r="T157" s="6"/>
      <c r="U157" s="6"/>
      <c r="V157" s="6" t="s">
        <v>11</v>
      </c>
      <c r="W157" s="95">
        <f>ROUND(G157*J157, 3)</f>
        <v>71.685000000000002</v>
      </c>
      <c r="X157" s="95"/>
      <c r="Y157" s="96"/>
      <c r="Z157" s="8"/>
      <c r="AA157" s="8"/>
      <c r="AB157" s="17"/>
    </row>
    <row r="158" spans="1:28" ht="15" customHeight="1">
      <c r="A158" s="16"/>
      <c r="B158" s="2"/>
      <c r="C158" s="2"/>
      <c r="D158" s="24"/>
      <c r="E158" s="6"/>
      <c r="F158" s="7"/>
      <c r="G158" s="95">
        <v>12.2</v>
      </c>
      <c r="H158" s="95"/>
      <c r="I158" s="6" t="s">
        <v>10</v>
      </c>
      <c r="J158" s="95">
        <v>5.42</v>
      </c>
      <c r="K158" s="95"/>
      <c r="L158" s="10" t="s">
        <v>159</v>
      </c>
      <c r="M158" s="6"/>
      <c r="N158" s="6"/>
      <c r="O158" s="6"/>
      <c r="P158" s="6"/>
      <c r="Q158" s="6"/>
      <c r="R158" s="6"/>
      <c r="S158" s="6"/>
      <c r="T158" s="6"/>
      <c r="U158" s="6"/>
      <c r="V158" s="6" t="s">
        <v>11</v>
      </c>
      <c r="W158" s="95">
        <f>ROUND(G158*J158, 3)</f>
        <v>66.123999999999995</v>
      </c>
      <c r="X158" s="95"/>
      <c r="Y158" s="96"/>
      <c r="Z158" s="8"/>
      <c r="AA158" s="8"/>
      <c r="AB158" s="17" t="s">
        <v>36</v>
      </c>
    </row>
    <row r="159" spans="1:28" ht="15" customHeight="1">
      <c r="A159" s="16"/>
      <c r="B159" s="2"/>
      <c r="C159" s="2"/>
      <c r="D159" s="24"/>
      <c r="E159" s="6"/>
      <c r="F159" s="7"/>
      <c r="G159" s="6" t="s">
        <v>23</v>
      </c>
      <c r="H159" s="95">
        <v>1.75</v>
      </c>
      <c r="I159" s="95"/>
      <c r="J159" s="6" t="s">
        <v>10</v>
      </c>
      <c r="K159" s="95">
        <v>5.42</v>
      </c>
      <c r="L159" s="95"/>
      <c r="M159" s="6" t="s">
        <v>19</v>
      </c>
      <c r="N159" s="6" t="s">
        <v>10</v>
      </c>
      <c r="O159" s="9">
        <v>2</v>
      </c>
      <c r="P159" s="10" t="s">
        <v>224</v>
      </c>
      <c r="Q159" s="6"/>
      <c r="R159" s="6"/>
      <c r="S159" s="6"/>
      <c r="T159" s="6"/>
      <c r="U159" s="6"/>
      <c r="V159" s="6" t="s">
        <v>11</v>
      </c>
      <c r="W159" s="95">
        <f>ROUND((H159*K159)*O159, 3)</f>
        <v>18.97</v>
      </c>
      <c r="X159" s="95"/>
      <c r="Y159" s="96"/>
      <c r="Z159" s="89">
        <f>ROUND(SUM(W157:Y159), 3)</f>
        <v>156.779</v>
      </c>
      <c r="AA159" s="89"/>
      <c r="AB159" s="90"/>
    </row>
    <row r="160" spans="1:28" ht="15" customHeight="1">
      <c r="A160" s="18"/>
      <c r="B160" s="11"/>
      <c r="C160" s="11"/>
      <c r="D160" s="26"/>
      <c r="E160" s="12"/>
      <c r="F160" s="13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27"/>
      <c r="Z160" s="14"/>
      <c r="AA160" s="14"/>
      <c r="AB160" s="19"/>
    </row>
    <row r="161" spans="1:28" ht="15" customHeight="1">
      <c r="A161" s="20"/>
      <c r="B161" s="2"/>
      <c r="C161" s="2"/>
      <c r="D161" s="22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3"/>
      <c r="Z161" s="8"/>
      <c r="AA161" s="8"/>
      <c r="AB161" s="21"/>
    </row>
    <row r="162" spans="1:28" ht="15" customHeight="1">
      <c r="A162" s="16" t="s">
        <v>225</v>
      </c>
      <c r="B162" s="2"/>
      <c r="C162" s="2"/>
      <c r="D162" s="24"/>
      <c r="E162" s="6"/>
      <c r="F162" s="7" t="s">
        <v>53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25"/>
      <c r="Z162" s="8"/>
      <c r="AA162" s="8"/>
      <c r="AB162" s="17"/>
    </row>
    <row r="163" spans="1:28" ht="15" customHeight="1">
      <c r="A163" s="86" t="s">
        <v>50</v>
      </c>
      <c r="B163" s="87"/>
      <c r="C163" s="87"/>
      <c r="D163" s="88"/>
      <c r="E163" s="6"/>
      <c r="F163" s="7"/>
      <c r="G163" s="10" t="s">
        <v>226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11</v>
      </c>
      <c r="W163" s="95">
        <v>44</v>
      </c>
      <c r="X163" s="95"/>
      <c r="Y163" s="96"/>
      <c r="Z163" s="8"/>
      <c r="AA163" s="8"/>
      <c r="AB163" s="17"/>
    </row>
    <row r="164" spans="1:28" ht="15" customHeight="1">
      <c r="A164" s="16"/>
      <c r="B164" s="2"/>
      <c r="C164" s="2"/>
      <c r="D164" s="24"/>
      <c r="E164" s="6"/>
      <c r="F164" s="7"/>
      <c r="G164" s="10" t="s">
        <v>227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 t="s">
        <v>11</v>
      </c>
      <c r="W164" s="95">
        <v>36.6</v>
      </c>
      <c r="X164" s="95"/>
      <c r="Y164" s="96"/>
      <c r="Z164" s="8"/>
      <c r="AA164" s="8"/>
      <c r="AB164" s="17" t="s">
        <v>56</v>
      </c>
    </row>
    <row r="165" spans="1:28" ht="15" customHeight="1">
      <c r="A165" s="16"/>
      <c r="B165" s="2"/>
      <c r="C165" s="2"/>
      <c r="D165" s="24"/>
      <c r="E165" s="6"/>
      <c r="F165" s="7"/>
      <c r="G165" s="10" t="s">
        <v>228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 t="s">
        <v>11</v>
      </c>
      <c r="W165" s="95">
        <v>10.5</v>
      </c>
      <c r="X165" s="95"/>
      <c r="Y165" s="96"/>
      <c r="Z165" s="89">
        <f>ROUND(SUM(W163:Y165), 3)</f>
        <v>91.1</v>
      </c>
      <c r="AA165" s="89"/>
      <c r="AB165" s="90"/>
    </row>
    <row r="166" spans="1:28" ht="15" customHeight="1">
      <c r="A166" s="18"/>
      <c r="B166" s="11"/>
      <c r="C166" s="11"/>
      <c r="D166" s="26"/>
      <c r="E166" s="12"/>
      <c r="F166" s="13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27"/>
      <c r="Z166" s="14"/>
      <c r="AA166" s="14"/>
      <c r="AB166" s="19"/>
    </row>
    <row r="167" spans="1:28" ht="15" customHeight="1">
      <c r="A167" s="20"/>
      <c r="B167" s="2"/>
      <c r="C167" s="2"/>
      <c r="D167" s="22"/>
      <c r="E167" s="6"/>
      <c r="F167" s="7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23"/>
      <c r="Z167" s="8"/>
      <c r="AA167" s="8"/>
      <c r="AB167" s="21"/>
    </row>
    <row r="168" spans="1:28" ht="15" customHeight="1">
      <c r="A168" s="16" t="s">
        <v>229</v>
      </c>
      <c r="B168" s="2"/>
      <c r="C168" s="2"/>
      <c r="D168" s="24"/>
      <c r="E168" s="6"/>
      <c r="F168" s="7" t="s">
        <v>59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25"/>
      <c r="Z168" s="8"/>
      <c r="AA168" s="8"/>
      <c r="AB168" s="17" t="s">
        <v>61</v>
      </c>
    </row>
    <row r="169" spans="1:28" ht="15" customHeight="1">
      <c r="A169" s="86" t="s">
        <v>58</v>
      </c>
      <c r="B169" s="87"/>
      <c r="C169" s="87"/>
      <c r="D169" s="88"/>
      <c r="E169" s="6"/>
      <c r="F169" s="7"/>
      <c r="G169" s="10" t="s">
        <v>62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 t="s">
        <v>11</v>
      </c>
      <c r="W169" s="97">
        <v>4</v>
      </c>
      <c r="X169" s="97"/>
      <c r="Y169" s="96"/>
      <c r="Z169" s="91">
        <f>ROUND(SUM(W169:X169), 3)</f>
        <v>4</v>
      </c>
      <c r="AA169" s="91"/>
      <c r="AB169" s="92"/>
    </row>
    <row r="170" spans="1:28" ht="15" customHeight="1">
      <c r="A170" s="16"/>
      <c r="B170" s="2"/>
      <c r="C170" s="2"/>
      <c r="D170" s="24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25"/>
      <c r="Z170" s="8"/>
      <c r="AA170" s="8"/>
      <c r="AB170" s="17" t="s">
        <v>61</v>
      </c>
    </row>
    <row r="171" spans="1:28" ht="15" customHeight="1">
      <c r="A171" s="16"/>
      <c r="B171" s="2"/>
      <c r="C171" s="2"/>
      <c r="D171" s="24"/>
      <c r="E171" s="6"/>
      <c r="F171" s="7"/>
      <c r="G171" s="10" t="s">
        <v>60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 t="s">
        <v>11</v>
      </c>
      <c r="W171" s="97">
        <v>1</v>
      </c>
      <c r="X171" s="97"/>
      <c r="Y171" s="96"/>
      <c r="Z171" s="91">
        <f>ROUND(SUM(W171:X171), 3)</f>
        <v>1</v>
      </c>
      <c r="AA171" s="91"/>
      <c r="AB171" s="92"/>
    </row>
    <row r="172" spans="1:28" ht="15" customHeight="1">
      <c r="A172" s="18"/>
      <c r="B172" s="11"/>
      <c r="C172" s="11"/>
      <c r="D172" s="26"/>
      <c r="E172" s="12"/>
      <c r="F172" s="13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27"/>
      <c r="Z172" s="14"/>
      <c r="AA172" s="14"/>
      <c r="AB172" s="19"/>
    </row>
    <row r="173" spans="1:28" ht="15" customHeight="1">
      <c r="A173" s="2"/>
      <c r="B173" s="2"/>
      <c r="C173" s="2"/>
      <c r="D173" s="2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</row>
    <row r="174" spans="1:28" ht="15" customHeight="1">
      <c r="A174" s="2"/>
      <c r="B174" s="2"/>
      <c r="C174" s="2"/>
      <c r="D174" s="2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</row>
    <row r="175" spans="1:28" ht="15" customHeight="1">
      <c r="A175" s="16" t="s">
        <v>230</v>
      </c>
      <c r="B175" s="2"/>
      <c r="C175" s="2"/>
      <c r="D175" s="24"/>
      <c r="E175" s="6"/>
      <c r="F175" s="7"/>
      <c r="G175" s="6" t="s">
        <v>64</v>
      </c>
      <c r="H175" s="95">
        <v>0.6</v>
      </c>
      <c r="I175" s="95"/>
      <c r="J175" s="6" t="s">
        <v>10</v>
      </c>
      <c r="K175" s="95">
        <v>0.5</v>
      </c>
      <c r="L175" s="95"/>
      <c r="M175" s="6" t="s">
        <v>19</v>
      </c>
      <c r="N175" s="6" t="s">
        <v>18</v>
      </c>
      <c r="O175" s="6" t="s">
        <v>23</v>
      </c>
      <c r="P175" s="95">
        <v>0.7</v>
      </c>
      <c r="Q175" s="95"/>
      <c r="R175" s="6" t="s">
        <v>10</v>
      </c>
      <c r="S175" s="95">
        <v>0.6</v>
      </c>
      <c r="T175" s="95"/>
      <c r="U175" s="6" t="s">
        <v>65</v>
      </c>
      <c r="V175" s="6"/>
      <c r="W175" s="6"/>
      <c r="X175" s="6"/>
      <c r="Y175" s="25"/>
      <c r="Z175" s="8"/>
      <c r="AA175" s="8"/>
      <c r="AB175" s="17"/>
    </row>
    <row r="176" spans="1:28" ht="15" customHeight="1">
      <c r="A176" s="16"/>
      <c r="B176" s="2"/>
      <c r="C176" s="2"/>
      <c r="D176" s="24"/>
      <c r="E176" s="6"/>
      <c r="F176" s="7"/>
      <c r="G176" s="6" t="s">
        <v>20</v>
      </c>
      <c r="H176" s="9">
        <v>2</v>
      </c>
      <c r="I176" s="6" t="s">
        <v>10</v>
      </c>
      <c r="J176" s="95">
        <v>0.05</v>
      </c>
      <c r="K176" s="95"/>
      <c r="L176" s="6" t="s">
        <v>66</v>
      </c>
      <c r="M176" s="6" t="s">
        <v>10</v>
      </c>
      <c r="N176" s="9">
        <v>8</v>
      </c>
      <c r="O176" s="6"/>
      <c r="P176" s="6"/>
      <c r="Q176" s="6"/>
      <c r="R176" s="6"/>
      <c r="S176" s="6"/>
      <c r="T176" s="6"/>
      <c r="U176" s="6"/>
      <c r="V176" s="6" t="s">
        <v>11</v>
      </c>
      <c r="W176" s="95">
        <f>ROUND((((H175*K175)+(P175*S175))/H176*J176)*N176, 3)</f>
        <v>0.14399999999999999</v>
      </c>
      <c r="X176" s="95"/>
      <c r="Y176" s="96"/>
      <c r="Z176" s="8"/>
      <c r="AA176" s="8"/>
      <c r="AB176" s="17"/>
    </row>
    <row r="177" spans="1:28" ht="15" customHeight="1">
      <c r="A177" s="16"/>
      <c r="B177" s="2"/>
      <c r="C177" s="2"/>
      <c r="D177" s="24"/>
      <c r="E177" s="6"/>
      <c r="F177" s="7"/>
      <c r="G177" s="6" t="s">
        <v>64</v>
      </c>
      <c r="H177" s="95">
        <v>0.6</v>
      </c>
      <c r="I177" s="95"/>
      <c r="J177" s="6" t="s">
        <v>10</v>
      </c>
      <c r="K177" s="95">
        <v>0.65</v>
      </c>
      <c r="L177" s="95"/>
      <c r="M177" s="6" t="s">
        <v>19</v>
      </c>
      <c r="N177" s="6" t="s">
        <v>18</v>
      </c>
      <c r="O177" s="6" t="s">
        <v>23</v>
      </c>
      <c r="P177" s="95">
        <v>0.7</v>
      </c>
      <c r="Q177" s="95"/>
      <c r="R177" s="6" t="s">
        <v>10</v>
      </c>
      <c r="S177" s="95">
        <v>0.75</v>
      </c>
      <c r="T177" s="95"/>
      <c r="U177" s="6" t="s">
        <v>65</v>
      </c>
      <c r="V177" s="6"/>
      <c r="W177" s="6"/>
      <c r="X177" s="6"/>
      <c r="Y177" s="25"/>
      <c r="Z177" s="8"/>
      <c r="AA177" s="8"/>
      <c r="AB177" s="17" t="s">
        <v>24</v>
      </c>
    </row>
    <row r="178" spans="1:28" ht="15" customHeight="1">
      <c r="A178" s="16"/>
      <c r="B178" s="2"/>
      <c r="C178" s="2"/>
      <c r="D178" s="24"/>
      <c r="E178" s="6"/>
      <c r="F178" s="7"/>
      <c r="G178" s="6" t="s">
        <v>20</v>
      </c>
      <c r="H178" s="9">
        <v>2</v>
      </c>
      <c r="I178" s="6" t="s">
        <v>10</v>
      </c>
      <c r="J178" s="95">
        <v>0.05</v>
      </c>
      <c r="K178" s="95"/>
      <c r="L178" s="6" t="s">
        <v>66</v>
      </c>
      <c r="M178" s="6" t="s">
        <v>10</v>
      </c>
      <c r="N178" s="9">
        <v>2</v>
      </c>
      <c r="O178" s="6"/>
      <c r="P178" s="6"/>
      <c r="Q178" s="6"/>
      <c r="R178" s="6"/>
      <c r="S178" s="6"/>
      <c r="T178" s="6"/>
      <c r="U178" s="6"/>
      <c r="V178" s="6" t="s">
        <v>11</v>
      </c>
      <c r="W178" s="95">
        <f>ROUND((((H177*K177)+(P177*S177))/H178*J178)*N178, 3)</f>
        <v>4.5999999999999999E-2</v>
      </c>
      <c r="X178" s="95"/>
      <c r="Y178" s="96"/>
      <c r="Z178" s="89">
        <f>ROUND(SUM(W176:Y178), 3)</f>
        <v>0.19</v>
      </c>
      <c r="AA178" s="89"/>
      <c r="AB178" s="90"/>
    </row>
    <row r="179" spans="1:28" ht="15" customHeight="1">
      <c r="A179" s="18"/>
      <c r="B179" s="11"/>
      <c r="C179" s="11"/>
      <c r="D179" s="26"/>
      <c r="E179" s="12"/>
      <c r="F179" s="13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27"/>
      <c r="Z179" s="14"/>
      <c r="AA179" s="14"/>
      <c r="AB179" s="19"/>
    </row>
    <row r="180" spans="1:28" ht="15" customHeight="1">
      <c r="A180" s="20"/>
      <c r="B180" s="2"/>
      <c r="C180" s="2"/>
      <c r="D180" s="22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23"/>
      <c r="Z180" s="8"/>
      <c r="AA180" s="8"/>
      <c r="AB180" s="21"/>
    </row>
    <row r="181" spans="1:28" ht="15" customHeight="1">
      <c r="A181" s="16" t="s">
        <v>231</v>
      </c>
      <c r="B181" s="2"/>
      <c r="C181" s="2"/>
      <c r="D181" s="24"/>
      <c r="E181" s="6"/>
      <c r="F181" s="7" t="s">
        <v>69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25"/>
      <c r="Z181" s="8"/>
      <c r="AA181" s="8"/>
      <c r="AB181" s="17" t="s">
        <v>71</v>
      </c>
    </row>
    <row r="182" spans="1:28" ht="15" customHeight="1">
      <c r="A182" s="86" t="s">
        <v>68</v>
      </c>
      <c r="B182" s="87"/>
      <c r="C182" s="87"/>
      <c r="D182" s="88"/>
      <c r="E182" s="6"/>
      <c r="F182" s="7"/>
      <c r="G182" s="10" t="s">
        <v>232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 t="s">
        <v>11</v>
      </c>
      <c r="W182" s="95">
        <v>245.261</v>
      </c>
      <c r="X182" s="95"/>
      <c r="Y182" s="96"/>
      <c r="Z182" s="89">
        <f>ROUND(SUM(W182:X182), 3)</f>
        <v>245.261</v>
      </c>
      <c r="AA182" s="89"/>
      <c r="AB182" s="90"/>
    </row>
    <row r="183" spans="1:28" ht="15" customHeight="1">
      <c r="A183" s="16"/>
      <c r="B183" s="2"/>
      <c r="C183" s="2"/>
      <c r="D183" s="24"/>
      <c r="E183" s="6"/>
      <c r="F183" s="7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25"/>
      <c r="Z183" s="8"/>
      <c r="AA183" s="8"/>
      <c r="AB183" s="17"/>
    </row>
    <row r="184" spans="1:28" ht="15" customHeight="1">
      <c r="A184" s="16"/>
      <c r="B184" s="2"/>
      <c r="C184" s="2"/>
      <c r="D184" s="24"/>
      <c r="E184" s="6"/>
      <c r="F184" s="7" t="s">
        <v>72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25"/>
      <c r="Z184" s="8"/>
      <c r="AA184" s="8"/>
      <c r="AB184" s="17" t="s">
        <v>71</v>
      </c>
    </row>
    <row r="185" spans="1:28" ht="15" customHeight="1">
      <c r="A185" s="16"/>
      <c r="B185" s="2"/>
      <c r="C185" s="2"/>
      <c r="D185" s="24"/>
      <c r="E185" s="6"/>
      <c r="F185" s="7" t="s">
        <v>9</v>
      </c>
      <c r="G185" s="95">
        <v>11</v>
      </c>
      <c r="H185" s="95"/>
      <c r="I185" s="6" t="s">
        <v>10</v>
      </c>
      <c r="J185" s="95">
        <v>6.3</v>
      </c>
      <c r="K185" s="95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 t="s">
        <v>11</v>
      </c>
      <c r="W185" s="95">
        <f>ROUND(G185*J185, 3)</f>
        <v>69.3</v>
      </c>
      <c r="X185" s="95"/>
      <c r="Y185" s="96"/>
      <c r="Z185" s="89">
        <f>ROUND(SUM(W185:X185), 3)</f>
        <v>69.3</v>
      </c>
      <c r="AA185" s="89"/>
      <c r="AB185" s="90"/>
    </row>
    <row r="186" spans="1:28" ht="15" customHeight="1">
      <c r="A186" s="18"/>
      <c r="B186" s="11"/>
      <c r="C186" s="11"/>
      <c r="D186" s="26"/>
      <c r="E186" s="12"/>
      <c r="F186" s="13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27"/>
      <c r="Z186" s="14"/>
      <c r="AA186" s="14"/>
      <c r="AB186" s="19"/>
    </row>
    <row r="187" spans="1:28" ht="15" customHeight="1">
      <c r="A187" s="20"/>
      <c r="B187" s="2"/>
      <c r="C187" s="2"/>
      <c r="D187" s="22"/>
      <c r="E187" s="6"/>
      <c r="F187" s="7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23"/>
      <c r="Z187" s="8"/>
      <c r="AA187" s="8"/>
      <c r="AB187" s="21"/>
    </row>
    <row r="188" spans="1:28" ht="15" customHeight="1">
      <c r="A188" s="16" t="s">
        <v>233</v>
      </c>
      <c r="B188" s="2"/>
      <c r="C188" s="2"/>
      <c r="D188" s="24"/>
      <c r="E188" s="6"/>
      <c r="F188" s="7" t="s">
        <v>74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25"/>
      <c r="Z188" s="8"/>
      <c r="AA188" s="8"/>
      <c r="AB188" s="17"/>
    </row>
    <row r="189" spans="1:28" ht="15" customHeight="1">
      <c r="A189" s="86" t="s">
        <v>74</v>
      </c>
      <c r="B189" s="87"/>
      <c r="C189" s="87"/>
      <c r="D189" s="88"/>
      <c r="E189" s="6"/>
      <c r="F189" s="7"/>
      <c r="G189" s="10" t="s">
        <v>234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25"/>
      <c r="Z189" s="8"/>
      <c r="AA189" s="8"/>
      <c r="AB189" s="17"/>
    </row>
    <row r="190" spans="1:28" ht="15" customHeight="1">
      <c r="A190" s="16"/>
      <c r="B190" s="2"/>
      <c r="C190" s="2"/>
      <c r="D190" s="24"/>
      <c r="E190" s="6"/>
      <c r="F190" s="7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 t="s">
        <v>11</v>
      </c>
      <c r="W190" s="95">
        <v>200.28100000000001</v>
      </c>
      <c r="X190" s="95"/>
      <c r="Y190" s="96"/>
      <c r="Z190" s="8"/>
      <c r="AA190" s="8"/>
      <c r="AB190" s="17"/>
    </row>
    <row r="191" spans="1:28" ht="15" customHeight="1">
      <c r="A191" s="16"/>
      <c r="B191" s="2"/>
      <c r="C191" s="2"/>
      <c r="D191" s="24"/>
      <c r="E191" s="6"/>
      <c r="F191" s="7"/>
      <c r="G191" s="95">
        <v>0.3</v>
      </c>
      <c r="H191" s="95"/>
      <c r="I191" s="6" t="s">
        <v>10</v>
      </c>
      <c r="J191" s="95">
        <v>11</v>
      </c>
      <c r="K191" s="95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 t="s">
        <v>11</v>
      </c>
      <c r="W191" s="95">
        <f>ROUND(G191*J191, 3)</f>
        <v>3.3</v>
      </c>
      <c r="X191" s="95"/>
      <c r="Y191" s="96"/>
      <c r="Z191" s="8"/>
      <c r="AA191" s="8"/>
      <c r="AB191" s="17"/>
    </row>
    <row r="192" spans="1:28" ht="15" customHeight="1">
      <c r="A192" s="16"/>
      <c r="B192" s="2"/>
      <c r="C192" s="2"/>
      <c r="D192" s="24"/>
      <c r="E192" s="6"/>
      <c r="F192" s="7"/>
      <c r="G192" s="95">
        <v>0.5</v>
      </c>
      <c r="H192" s="95"/>
      <c r="I192" s="6" t="s">
        <v>10</v>
      </c>
      <c r="J192" s="95">
        <v>11</v>
      </c>
      <c r="K192" s="95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 t="s">
        <v>11</v>
      </c>
      <c r="W192" s="95">
        <f>ROUND(G192*J192, 3)</f>
        <v>5.5</v>
      </c>
      <c r="X192" s="95"/>
      <c r="Y192" s="96"/>
      <c r="Z192" s="8"/>
      <c r="AA192" s="8"/>
      <c r="AB192" s="17" t="s">
        <v>71</v>
      </c>
    </row>
    <row r="193" spans="1:28" ht="15" customHeight="1">
      <c r="A193" s="16"/>
      <c r="B193" s="2"/>
      <c r="C193" s="2"/>
      <c r="D193" s="24"/>
      <c r="E193" s="6"/>
      <c r="F193" s="7"/>
      <c r="G193" s="95">
        <v>1.1499999999999999</v>
      </c>
      <c r="H193" s="95"/>
      <c r="I193" s="6" t="s">
        <v>10</v>
      </c>
      <c r="J193" s="95">
        <v>11</v>
      </c>
      <c r="K193" s="95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 t="s">
        <v>11</v>
      </c>
      <c r="W193" s="95">
        <f>ROUND(G193*J193, 3)</f>
        <v>12.65</v>
      </c>
      <c r="X193" s="95"/>
      <c r="Y193" s="96"/>
      <c r="Z193" s="89">
        <f>ROUND(SUM(W190:Y193), 3)</f>
        <v>221.73099999999999</v>
      </c>
      <c r="AA193" s="89"/>
      <c r="AB193" s="90"/>
    </row>
    <row r="194" spans="1:28" ht="15" customHeight="1">
      <c r="A194" s="18"/>
      <c r="B194" s="11"/>
      <c r="C194" s="11"/>
      <c r="D194" s="26"/>
      <c r="E194" s="12"/>
      <c r="F194" s="13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27"/>
      <c r="Z194" s="14"/>
      <c r="AA194" s="14"/>
      <c r="AB194" s="19"/>
    </row>
    <row r="195" spans="1:28" ht="15" customHeight="1">
      <c r="A195" s="20"/>
      <c r="B195" s="2"/>
      <c r="C195" s="2"/>
      <c r="D195" s="22"/>
      <c r="E195" s="6"/>
      <c r="F195" s="7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23"/>
      <c r="Z195" s="8"/>
      <c r="AA195" s="8"/>
      <c r="AB195" s="21"/>
    </row>
    <row r="196" spans="1:28" ht="15" customHeight="1">
      <c r="A196" s="16" t="s">
        <v>235</v>
      </c>
      <c r="B196" s="2"/>
      <c r="C196" s="2"/>
      <c r="D196" s="24"/>
      <c r="E196" s="6"/>
      <c r="F196" s="7" t="s">
        <v>213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25"/>
      <c r="Z196" s="8"/>
      <c r="AA196" s="8"/>
      <c r="AB196" s="17"/>
    </row>
    <row r="197" spans="1:28" ht="15" customHeight="1">
      <c r="A197" s="86" t="s">
        <v>212</v>
      </c>
      <c r="B197" s="87"/>
      <c r="C197" s="87"/>
      <c r="D197" s="88"/>
      <c r="E197" s="6"/>
      <c r="F197" s="7"/>
      <c r="G197" s="6" t="s">
        <v>23</v>
      </c>
      <c r="H197" s="95">
        <v>0.88</v>
      </c>
      <c r="I197" s="95"/>
      <c r="J197" s="6" t="s">
        <v>18</v>
      </c>
      <c r="K197" s="95">
        <v>0.3</v>
      </c>
      <c r="L197" s="95"/>
      <c r="M197" s="6" t="s">
        <v>18</v>
      </c>
      <c r="N197" s="95">
        <v>0.3</v>
      </c>
      <c r="O197" s="95"/>
      <c r="P197" s="6" t="s">
        <v>18</v>
      </c>
      <c r="Q197" s="95">
        <v>0.42399999999999999</v>
      </c>
      <c r="R197" s="95"/>
      <c r="S197" s="6" t="s">
        <v>18</v>
      </c>
      <c r="T197" s="95">
        <v>4.37</v>
      </c>
      <c r="U197" s="95"/>
      <c r="V197" s="6"/>
      <c r="W197" s="6"/>
      <c r="X197" s="6"/>
      <c r="Y197" s="25"/>
      <c r="Z197" s="8"/>
      <c r="AA197" s="8"/>
      <c r="AB197" s="17" t="s">
        <v>71</v>
      </c>
    </row>
    <row r="198" spans="1:28" ht="15" customHeight="1">
      <c r="A198" s="16"/>
      <c r="B198" s="2"/>
      <c r="C198" s="2"/>
      <c r="D198" s="24"/>
      <c r="E198" s="6"/>
      <c r="F198" s="7"/>
      <c r="G198" s="6" t="s">
        <v>18</v>
      </c>
      <c r="H198" s="95">
        <v>2.7959999999999998</v>
      </c>
      <c r="I198" s="95"/>
      <c r="J198" s="6" t="s">
        <v>18</v>
      </c>
      <c r="K198" s="95">
        <v>3.2</v>
      </c>
      <c r="L198" s="95"/>
      <c r="M198" s="6" t="s">
        <v>19</v>
      </c>
      <c r="N198" s="6" t="s">
        <v>10</v>
      </c>
      <c r="O198" s="95">
        <v>9.4</v>
      </c>
      <c r="P198" s="95"/>
      <c r="Q198" s="6"/>
      <c r="R198" s="6"/>
      <c r="S198" s="6"/>
      <c r="T198" s="6"/>
      <c r="U198" s="6"/>
      <c r="V198" s="6" t="s">
        <v>11</v>
      </c>
      <c r="W198" s="95">
        <f>ROUND((H197+K197+N197+Q197+T197+H198+K198)*O198, 3)</f>
        <v>115.33799999999999</v>
      </c>
      <c r="X198" s="95"/>
      <c r="Y198" s="96"/>
      <c r="Z198" s="89">
        <f>ROUND(SUM(W198:X198), 3)</f>
        <v>115.33799999999999</v>
      </c>
      <c r="AA198" s="89"/>
      <c r="AB198" s="90"/>
    </row>
    <row r="199" spans="1:28" ht="15" customHeight="1">
      <c r="A199" s="18"/>
      <c r="B199" s="11"/>
      <c r="C199" s="11"/>
      <c r="D199" s="26"/>
      <c r="E199" s="12"/>
      <c r="F199" s="13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27"/>
      <c r="Z199" s="14"/>
      <c r="AA199" s="14"/>
      <c r="AB199" s="19"/>
    </row>
    <row r="200" spans="1:28" ht="15" customHeight="1">
      <c r="A200" s="20"/>
      <c r="B200" s="2"/>
      <c r="C200" s="2"/>
      <c r="D200" s="22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23"/>
      <c r="Z200" s="8"/>
      <c r="AA200" s="8"/>
      <c r="AB200" s="21"/>
    </row>
    <row r="201" spans="1:28" ht="15" customHeight="1">
      <c r="A201" s="16" t="s">
        <v>76</v>
      </c>
      <c r="B201" s="2"/>
      <c r="C201" s="2"/>
      <c r="D201" s="24"/>
      <c r="E201" s="6"/>
      <c r="F201" s="7" t="s">
        <v>236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25"/>
      <c r="Z201" s="8"/>
      <c r="AA201" s="8"/>
      <c r="AB201" s="17" t="s">
        <v>80</v>
      </c>
    </row>
    <row r="202" spans="1:28" ht="15" customHeight="1">
      <c r="A202" s="86" t="s">
        <v>77</v>
      </c>
      <c r="B202" s="87"/>
      <c r="C202" s="87"/>
      <c r="D202" s="88"/>
      <c r="E202" s="6"/>
      <c r="F202" s="7"/>
      <c r="G202" s="10" t="s">
        <v>237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 t="s">
        <v>11</v>
      </c>
      <c r="W202" s="95">
        <v>26.170999999999999</v>
      </c>
      <c r="X202" s="95"/>
      <c r="Y202" s="96"/>
      <c r="Z202" s="89">
        <f>ROUND(SUM(W202:X202), 3)</f>
        <v>26.170999999999999</v>
      </c>
      <c r="AA202" s="89"/>
      <c r="AB202" s="90"/>
    </row>
    <row r="203" spans="1:28" ht="15" customHeight="1">
      <c r="A203" s="18"/>
      <c r="B203" s="11"/>
      <c r="C203" s="11"/>
      <c r="D203" s="26"/>
      <c r="E203" s="12"/>
      <c r="F203" s="13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27"/>
      <c r="Z203" s="14"/>
      <c r="AA203" s="14"/>
      <c r="AB203" s="19"/>
    </row>
    <row r="204" spans="1:28" ht="15" customHeight="1">
      <c r="A204" s="20"/>
      <c r="B204" s="2"/>
      <c r="C204" s="2"/>
      <c r="D204" s="22"/>
      <c r="E204" s="6"/>
      <c r="F204" s="7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23"/>
      <c r="Z204" s="8"/>
      <c r="AA204" s="8"/>
      <c r="AB204" s="21"/>
    </row>
    <row r="205" spans="1:28" ht="15" customHeight="1">
      <c r="A205" s="16" t="s">
        <v>81</v>
      </c>
      <c r="B205" s="2"/>
      <c r="C205" s="2"/>
      <c r="D205" s="24"/>
      <c r="E205" s="6"/>
      <c r="F205" s="7"/>
      <c r="G205" s="6" t="s">
        <v>82</v>
      </c>
      <c r="H205" s="95">
        <v>0.5</v>
      </c>
      <c r="I205" s="95"/>
      <c r="J205" s="6" t="s">
        <v>10</v>
      </c>
      <c r="K205" s="95">
        <v>0.6</v>
      </c>
      <c r="L205" s="95"/>
      <c r="M205" s="6" t="s">
        <v>10</v>
      </c>
      <c r="N205" s="95">
        <v>2.1999999999999999E-2</v>
      </c>
      <c r="O205" s="95"/>
      <c r="P205" s="6" t="s">
        <v>19</v>
      </c>
      <c r="Q205" s="6" t="s">
        <v>10</v>
      </c>
      <c r="R205" s="95">
        <v>7.85</v>
      </c>
      <c r="S205" s="95"/>
      <c r="T205" s="6" t="s">
        <v>66</v>
      </c>
      <c r="U205" s="6" t="s">
        <v>10</v>
      </c>
      <c r="V205" s="6"/>
      <c r="W205" s="6"/>
      <c r="X205" s="6"/>
      <c r="Y205" s="25"/>
      <c r="Z205" s="8"/>
      <c r="AA205" s="8"/>
      <c r="AB205" s="17"/>
    </row>
    <row r="206" spans="1:28" ht="15" customHeight="1">
      <c r="A206" s="16"/>
      <c r="B206" s="2"/>
      <c r="C206" s="2"/>
      <c r="D206" s="24"/>
      <c r="E206" s="6"/>
      <c r="F206" s="7"/>
      <c r="G206" s="9">
        <v>4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 t="s">
        <v>11</v>
      </c>
      <c r="W206" s="95">
        <f>ROUND(((H205*K205*N205)*R205)*G206, 3)</f>
        <v>0.20699999999999999</v>
      </c>
      <c r="X206" s="95"/>
      <c r="Y206" s="96"/>
      <c r="Z206" s="8"/>
      <c r="AA206" s="8"/>
      <c r="AB206" s="17" t="s">
        <v>80</v>
      </c>
    </row>
    <row r="207" spans="1:28" ht="15" customHeight="1">
      <c r="A207" s="16"/>
      <c r="B207" s="2"/>
      <c r="C207" s="2"/>
      <c r="D207" s="24"/>
      <c r="E207" s="6"/>
      <c r="F207" s="7"/>
      <c r="G207" s="6" t="s">
        <v>23</v>
      </c>
      <c r="H207" s="95">
        <v>0.65</v>
      </c>
      <c r="I207" s="95"/>
      <c r="J207" s="6" t="s">
        <v>10</v>
      </c>
      <c r="K207" s="95">
        <v>0.6</v>
      </c>
      <c r="L207" s="95"/>
      <c r="M207" s="6" t="s">
        <v>10</v>
      </c>
      <c r="N207" s="95">
        <v>2.1999999999999999E-2</v>
      </c>
      <c r="O207" s="95"/>
      <c r="P207" s="6" t="s">
        <v>19</v>
      </c>
      <c r="Q207" s="6" t="s">
        <v>10</v>
      </c>
      <c r="R207" s="95">
        <v>7.85</v>
      </c>
      <c r="S207" s="95"/>
      <c r="T207" s="6"/>
      <c r="U207" s="6"/>
      <c r="V207" s="6" t="s">
        <v>11</v>
      </c>
      <c r="W207" s="95">
        <f>ROUND((H207*K207*N207)*R207, 3)</f>
        <v>6.7000000000000004E-2</v>
      </c>
      <c r="X207" s="95"/>
      <c r="Y207" s="96"/>
      <c r="Z207" s="89">
        <f>ROUND(SUM(W206:Y207), 3)</f>
        <v>0.27400000000000002</v>
      </c>
      <c r="AA207" s="89"/>
      <c r="AB207" s="90"/>
    </row>
    <row r="208" spans="1:28" ht="15" customHeight="1">
      <c r="A208" s="28"/>
      <c r="B208" s="29"/>
      <c r="C208" s="29"/>
      <c r="D208" s="30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30"/>
      <c r="Z208" s="29"/>
      <c r="AA208" s="29"/>
      <c r="AB208" s="30"/>
    </row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229">
    <mergeCell ref="A2:D2"/>
    <mergeCell ref="E2:Y2"/>
    <mergeCell ref="Z2:AB2"/>
    <mergeCell ref="G49:H49"/>
    <mergeCell ref="J49:K49"/>
    <mergeCell ref="M49:N49"/>
    <mergeCell ref="A48:D48"/>
    <mergeCell ref="G53:H53"/>
    <mergeCell ref="J53:K53"/>
    <mergeCell ref="M53:N53"/>
    <mergeCell ref="H54:I54"/>
    <mergeCell ref="K54:L54"/>
    <mergeCell ref="Q54:R54"/>
    <mergeCell ref="G51:H51"/>
    <mergeCell ref="J51:K51"/>
    <mergeCell ref="M51:N51"/>
    <mergeCell ref="G52:H52"/>
    <mergeCell ref="J52:K52"/>
    <mergeCell ref="M52:N52"/>
    <mergeCell ref="G58:H58"/>
    <mergeCell ref="J58:K58"/>
    <mergeCell ref="M58:N58"/>
    <mergeCell ref="G59:H59"/>
    <mergeCell ref="J59:K59"/>
    <mergeCell ref="M59:N59"/>
    <mergeCell ref="G55:H55"/>
    <mergeCell ref="H56:I56"/>
    <mergeCell ref="K56:L56"/>
    <mergeCell ref="N56:O56"/>
    <mergeCell ref="G57:H57"/>
    <mergeCell ref="J57:K57"/>
    <mergeCell ref="M57:N57"/>
    <mergeCell ref="G70:H70"/>
    <mergeCell ref="J70:K70"/>
    <mergeCell ref="H71:I71"/>
    <mergeCell ref="K71:L71"/>
    <mergeCell ref="H72:I72"/>
    <mergeCell ref="K72:L72"/>
    <mergeCell ref="G64:H64"/>
    <mergeCell ref="J64:K64"/>
    <mergeCell ref="M64:N64"/>
    <mergeCell ref="H68:I68"/>
    <mergeCell ref="K68:L68"/>
    <mergeCell ref="G69:H69"/>
    <mergeCell ref="J69:K69"/>
    <mergeCell ref="H76:I76"/>
    <mergeCell ref="K76:L76"/>
    <mergeCell ref="N76:O76"/>
    <mergeCell ref="Q76:R76"/>
    <mergeCell ref="H78:I78"/>
    <mergeCell ref="K78:L78"/>
    <mergeCell ref="N78:O78"/>
    <mergeCell ref="Q78:R78"/>
    <mergeCell ref="G73:H73"/>
    <mergeCell ref="J73:K73"/>
    <mergeCell ref="H74:I74"/>
    <mergeCell ref="K74:L74"/>
    <mergeCell ref="G75:H75"/>
    <mergeCell ref="J75:K75"/>
    <mergeCell ref="G85:H85"/>
    <mergeCell ref="J85:K85"/>
    <mergeCell ref="I86:J86"/>
    <mergeCell ref="M86:N86"/>
    <mergeCell ref="R86:S86"/>
    <mergeCell ref="H87:I87"/>
    <mergeCell ref="K87:L87"/>
    <mergeCell ref="Q87:R87"/>
    <mergeCell ref="G82:H82"/>
    <mergeCell ref="J82:K82"/>
    <mergeCell ref="G83:H83"/>
    <mergeCell ref="J83:K83"/>
    <mergeCell ref="H84:I84"/>
    <mergeCell ref="K84:L84"/>
    <mergeCell ref="G91:H91"/>
    <mergeCell ref="J91:K91"/>
    <mergeCell ref="G92:H92"/>
    <mergeCell ref="J92:K92"/>
    <mergeCell ref="H93:I93"/>
    <mergeCell ref="K93:L93"/>
    <mergeCell ref="G88:H88"/>
    <mergeCell ref="J88:K88"/>
    <mergeCell ref="G89:H89"/>
    <mergeCell ref="J89:K89"/>
    <mergeCell ref="H90:I90"/>
    <mergeCell ref="K90:L90"/>
    <mergeCell ref="O108:P108"/>
    <mergeCell ref="H97:I97"/>
    <mergeCell ref="K97:L97"/>
    <mergeCell ref="N97:O97"/>
    <mergeCell ref="Q97:R97"/>
    <mergeCell ref="H102:I102"/>
    <mergeCell ref="K102:L102"/>
    <mergeCell ref="N102:O102"/>
    <mergeCell ref="Q102:R102"/>
    <mergeCell ref="H112:I112"/>
    <mergeCell ref="K112:L112"/>
    <mergeCell ref="G157:H157"/>
    <mergeCell ref="J157:K157"/>
    <mergeCell ref="G158:H158"/>
    <mergeCell ref="J158:K158"/>
    <mergeCell ref="G107:H107"/>
    <mergeCell ref="J107:K107"/>
    <mergeCell ref="M107:N107"/>
    <mergeCell ref="G108:H108"/>
    <mergeCell ref="J108:K108"/>
    <mergeCell ref="P177:Q177"/>
    <mergeCell ref="S177:T177"/>
    <mergeCell ref="J178:K178"/>
    <mergeCell ref="H159:I159"/>
    <mergeCell ref="K159:L159"/>
    <mergeCell ref="H175:I175"/>
    <mergeCell ref="K175:L175"/>
    <mergeCell ref="P175:Q175"/>
    <mergeCell ref="S175:T175"/>
    <mergeCell ref="G185:H185"/>
    <mergeCell ref="J185:K185"/>
    <mergeCell ref="G191:H191"/>
    <mergeCell ref="J191:K191"/>
    <mergeCell ref="G192:H192"/>
    <mergeCell ref="J192:K192"/>
    <mergeCell ref="J176:K176"/>
    <mergeCell ref="H177:I177"/>
    <mergeCell ref="K177:L177"/>
    <mergeCell ref="H207:I207"/>
    <mergeCell ref="K207:L207"/>
    <mergeCell ref="N207:O207"/>
    <mergeCell ref="R207:S207"/>
    <mergeCell ref="W49:Y49"/>
    <mergeCell ref="W51:Y51"/>
    <mergeCell ref="W52:Y52"/>
    <mergeCell ref="W53:Y53"/>
    <mergeCell ref="W55:Y55"/>
    <mergeCell ref="W56:Y56"/>
    <mergeCell ref="T197:U197"/>
    <mergeCell ref="H198:I198"/>
    <mergeCell ref="K198:L198"/>
    <mergeCell ref="O198:P198"/>
    <mergeCell ref="H205:I205"/>
    <mergeCell ref="K205:L205"/>
    <mergeCell ref="N205:O205"/>
    <mergeCell ref="R205:S205"/>
    <mergeCell ref="G193:H193"/>
    <mergeCell ref="J193:K193"/>
    <mergeCell ref="H197:I197"/>
    <mergeCell ref="K197:L197"/>
    <mergeCell ref="N197:O197"/>
    <mergeCell ref="Q197:R197"/>
    <mergeCell ref="W70:Y70"/>
    <mergeCell ref="W71:Y71"/>
    <mergeCell ref="W72:Y72"/>
    <mergeCell ref="W73:Y73"/>
    <mergeCell ref="W74:Y74"/>
    <mergeCell ref="W75:Y75"/>
    <mergeCell ref="W57:Y57"/>
    <mergeCell ref="W58:Y58"/>
    <mergeCell ref="W59:Y59"/>
    <mergeCell ref="W64:Y64"/>
    <mergeCell ref="W68:Y68"/>
    <mergeCell ref="W69:Y69"/>
    <mergeCell ref="W86:Y86"/>
    <mergeCell ref="W87:Y87"/>
    <mergeCell ref="W88:Y88"/>
    <mergeCell ref="W89:Y89"/>
    <mergeCell ref="W90:Y90"/>
    <mergeCell ref="W91:Y91"/>
    <mergeCell ref="W77:Y77"/>
    <mergeCell ref="W79:Y79"/>
    <mergeCell ref="W82:Y82"/>
    <mergeCell ref="W83:Y83"/>
    <mergeCell ref="W84:Y84"/>
    <mergeCell ref="W85:Y85"/>
    <mergeCell ref="W158:Y158"/>
    <mergeCell ref="W159:Y159"/>
    <mergeCell ref="W163:Y163"/>
    <mergeCell ref="W164:Y164"/>
    <mergeCell ref="W92:Y92"/>
    <mergeCell ref="W93:Y93"/>
    <mergeCell ref="W98:Y98"/>
    <mergeCell ref="W103:Y103"/>
    <mergeCell ref="W107:Y107"/>
    <mergeCell ref="W108:Y108"/>
    <mergeCell ref="W202:Y202"/>
    <mergeCell ref="W206:Y206"/>
    <mergeCell ref="W207:Y207"/>
    <mergeCell ref="Z59:AB59"/>
    <mergeCell ref="Z64:AB64"/>
    <mergeCell ref="Z79:AB79"/>
    <mergeCell ref="Z93:AB93"/>
    <mergeCell ref="Z98:AB98"/>
    <mergeCell ref="Z103:AB103"/>
    <mergeCell ref="Z108:AB108"/>
    <mergeCell ref="W185:Y185"/>
    <mergeCell ref="W190:Y190"/>
    <mergeCell ref="W191:Y191"/>
    <mergeCell ref="W192:Y192"/>
    <mergeCell ref="W193:Y193"/>
    <mergeCell ref="W198:Y198"/>
    <mergeCell ref="W165:Y165"/>
    <mergeCell ref="W169:Y169"/>
    <mergeCell ref="W171:Y171"/>
    <mergeCell ref="W176:Y176"/>
    <mergeCell ref="W178:Y178"/>
    <mergeCell ref="W182:Y182"/>
    <mergeCell ref="W112:Y112"/>
    <mergeCell ref="W157:Y157"/>
    <mergeCell ref="Z182:AB182"/>
    <mergeCell ref="Z185:AB185"/>
    <mergeCell ref="Z193:AB193"/>
    <mergeCell ref="Z198:AB198"/>
    <mergeCell ref="Z202:AB202"/>
    <mergeCell ref="Z207:AB207"/>
    <mergeCell ref="Z112:AB112"/>
    <mergeCell ref="Z159:AB159"/>
    <mergeCell ref="Z165:AB165"/>
    <mergeCell ref="Z169:AB169"/>
    <mergeCell ref="Z171:AB171"/>
    <mergeCell ref="Z178:AB178"/>
    <mergeCell ref="A163:D163"/>
    <mergeCell ref="A169:D169"/>
    <mergeCell ref="A182:D182"/>
    <mergeCell ref="A189:D189"/>
    <mergeCell ref="A197:D197"/>
    <mergeCell ref="A202:D202"/>
    <mergeCell ref="A63:D63"/>
    <mergeCell ref="A68:D68"/>
    <mergeCell ref="A90:D90"/>
    <mergeCell ref="A97:D97"/>
    <mergeCell ref="A102:D102"/>
    <mergeCell ref="A157:D157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220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190</v>
      </c>
      <c r="F2" s="37" t="s">
        <v>191</v>
      </c>
      <c r="G2" s="38" t="s">
        <v>144</v>
      </c>
    </row>
    <row r="3" spans="1:7" ht="15" customHeight="1" thickTop="1">
      <c r="A3" s="39" t="s">
        <v>99</v>
      </c>
      <c r="B3" s="33" t="s">
        <v>182</v>
      </c>
      <c r="C3" s="33" t="s">
        <v>101</v>
      </c>
      <c r="D3" s="33" t="s">
        <v>24</v>
      </c>
      <c r="E3" s="34">
        <f>'A2 날개벽(좌) 산출근거'!Z65</f>
        <v>27.059000000000001</v>
      </c>
      <c r="F3" s="34">
        <f>'A2 날개벽(우) 산출근거'!Z65</f>
        <v>18.981000000000002</v>
      </c>
      <c r="G3" s="40">
        <f t="shared" ref="G3:G15" si="0">SUM(E3:F3)</f>
        <v>46.040000000000006</v>
      </c>
    </row>
    <row r="4" spans="1:7" ht="15" customHeight="1">
      <c r="A4" s="39" t="s">
        <v>103</v>
      </c>
      <c r="B4" s="33" t="s">
        <v>104</v>
      </c>
      <c r="C4" s="33" t="s">
        <v>105</v>
      </c>
      <c r="D4" s="33" t="s">
        <v>24</v>
      </c>
      <c r="E4" s="34">
        <v>27.059000000000001</v>
      </c>
      <c r="F4" s="34">
        <v>18.981000000000002</v>
      </c>
      <c r="G4" s="40">
        <f t="shared" si="0"/>
        <v>46.040000000000006</v>
      </c>
    </row>
    <row r="5" spans="1:7" ht="15" customHeight="1">
      <c r="A5" s="77" t="s">
        <v>107</v>
      </c>
      <c r="B5" s="70" t="s">
        <v>108</v>
      </c>
      <c r="C5" s="33" t="s">
        <v>109</v>
      </c>
      <c r="D5" s="33" t="s">
        <v>36</v>
      </c>
      <c r="E5" s="34">
        <f>'A2 날개벽(좌) 산출근거'!Z76</f>
        <v>41.965000000000003</v>
      </c>
      <c r="F5" s="34">
        <f>'A2 날개벽(우) 산출근거'!Z76</f>
        <v>32.774999999999999</v>
      </c>
      <c r="G5" s="40">
        <f t="shared" si="0"/>
        <v>74.740000000000009</v>
      </c>
    </row>
    <row r="6" spans="1:7" ht="15" customHeight="1">
      <c r="A6" s="78"/>
      <c r="B6" s="73"/>
      <c r="C6" s="33" t="s">
        <v>110</v>
      </c>
      <c r="D6" s="33" t="s">
        <v>36</v>
      </c>
      <c r="E6" s="34">
        <f>'A2 날개벽(좌) 산출근거'!Z97</f>
        <v>17.257000000000001</v>
      </c>
      <c r="F6" s="34">
        <f>'A2 날개벽(우) 산출근거'!Z97</f>
        <v>10.347</v>
      </c>
      <c r="G6" s="40">
        <f t="shared" si="0"/>
        <v>27.603999999999999</v>
      </c>
    </row>
    <row r="7" spans="1:7" ht="15" customHeight="1">
      <c r="A7" s="78"/>
      <c r="B7" s="70" t="s">
        <v>217</v>
      </c>
      <c r="C7" s="33" t="s">
        <v>109</v>
      </c>
      <c r="D7" s="33" t="s">
        <v>36</v>
      </c>
      <c r="E7" s="34">
        <f>'A2 날개벽(좌) 산출근거'!Z102</f>
        <v>31.228999999999999</v>
      </c>
      <c r="F7" s="34">
        <f>'A2 날개벽(우) 산출근거'!Z102</f>
        <v>22.9</v>
      </c>
      <c r="G7" s="40">
        <f t="shared" si="0"/>
        <v>54.128999999999998</v>
      </c>
    </row>
    <row r="8" spans="1:7" ht="15" customHeight="1">
      <c r="A8" s="79"/>
      <c r="B8" s="73"/>
      <c r="C8" s="33" t="s">
        <v>110</v>
      </c>
      <c r="D8" s="33" t="s">
        <v>36</v>
      </c>
      <c r="E8" s="34">
        <f>'A2 날개벽(좌) 산출근거'!Z110</f>
        <v>11.853</v>
      </c>
      <c r="F8" s="34">
        <f>'A2 날개벽(우) 산출근거'!Z110</f>
        <v>6.74</v>
      </c>
      <c r="G8" s="40">
        <f t="shared" si="0"/>
        <v>18.593</v>
      </c>
    </row>
    <row r="9" spans="1:7" ht="15" customHeight="1">
      <c r="A9" s="77" t="s">
        <v>114</v>
      </c>
      <c r="B9" s="65" t="s">
        <v>115</v>
      </c>
      <c r="C9" s="58"/>
      <c r="D9" s="33" t="s">
        <v>24</v>
      </c>
      <c r="E9" s="34">
        <f>'A2 날개벽(좌) 산출근거'!Z115</f>
        <v>13.829000000000001</v>
      </c>
      <c r="F9" s="34">
        <f>'A2 날개벽(우) 산출근거'!Z115</f>
        <v>4.6829999999999998</v>
      </c>
      <c r="G9" s="40">
        <f t="shared" si="0"/>
        <v>18.512</v>
      </c>
    </row>
    <row r="10" spans="1:7" ht="15" customHeight="1">
      <c r="A10" s="79"/>
      <c r="B10" s="65" t="s">
        <v>116</v>
      </c>
      <c r="C10" s="58"/>
      <c r="D10" s="33" t="s">
        <v>36</v>
      </c>
      <c r="E10" s="34">
        <f>'A2 날개벽(좌) 산출근거'!Z121</f>
        <v>5.5229999999999997</v>
      </c>
      <c r="F10" s="34">
        <f>'A2 날개벽(우) 산출근거'!Z119</f>
        <v>2.145</v>
      </c>
      <c r="G10" s="40">
        <f t="shared" si="0"/>
        <v>7.6679999999999993</v>
      </c>
    </row>
    <row r="11" spans="1:7" ht="15" customHeight="1">
      <c r="A11" s="56" t="s">
        <v>117</v>
      </c>
      <c r="B11" s="58"/>
      <c r="C11" s="33" t="s">
        <v>118</v>
      </c>
      <c r="D11" s="33" t="s">
        <v>36</v>
      </c>
      <c r="E11" s="34">
        <f>'A2 날개벽(좌) 산출근거'!Z158</f>
        <v>118.26</v>
      </c>
      <c r="F11" s="34">
        <f>'A2 날개벽(우) 산출근거'!Z158</f>
        <v>66.42</v>
      </c>
      <c r="G11" s="40">
        <f t="shared" si="0"/>
        <v>184.68</v>
      </c>
    </row>
    <row r="12" spans="1:7" ht="15" customHeight="1">
      <c r="A12" s="56" t="s">
        <v>119</v>
      </c>
      <c r="B12" s="57"/>
      <c r="C12" s="58"/>
      <c r="D12" s="33" t="s">
        <v>56</v>
      </c>
      <c r="E12" s="34">
        <f>'A2 날개벽(좌) 산출근거'!Z163</f>
        <v>73</v>
      </c>
      <c r="F12" s="34">
        <f>'A2 날개벽(우) 산출근거'!Z163</f>
        <v>41</v>
      </c>
      <c r="G12" s="40">
        <f t="shared" si="0"/>
        <v>114</v>
      </c>
    </row>
    <row r="13" spans="1:7" ht="15" customHeight="1">
      <c r="A13" s="56" t="s">
        <v>123</v>
      </c>
      <c r="B13" s="58"/>
      <c r="C13" s="33" t="s">
        <v>124</v>
      </c>
      <c r="D13" s="33" t="s">
        <v>71</v>
      </c>
      <c r="E13" s="34">
        <f>'A2 날개벽(좌) 산출근거'!Z167</f>
        <v>102.304</v>
      </c>
      <c r="F13" s="34">
        <f>'A2 날개벽(우) 산출근거'!Z167</f>
        <v>72.763000000000005</v>
      </c>
      <c r="G13" s="40">
        <f t="shared" si="0"/>
        <v>175.06700000000001</v>
      </c>
    </row>
    <row r="14" spans="1:7" ht="15" customHeight="1">
      <c r="A14" s="56" t="s">
        <v>126</v>
      </c>
      <c r="B14" s="57"/>
      <c r="C14" s="58"/>
      <c r="D14" s="33" t="s">
        <v>71</v>
      </c>
      <c r="E14" s="34">
        <f>'A2 날개벽(좌) 산출근거'!Z174</f>
        <v>106.099</v>
      </c>
      <c r="F14" s="34">
        <f>'A2 날개벽(우) 산출근거'!Z174</f>
        <v>74.957999999999998</v>
      </c>
      <c r="G14" s="40">
        <f t="shared" si="0"/>
        <v>181.05700000000002</v>
      </c>
    </row>
    <row r="15" spans="1:7" ht="15" customHeight="1" thickBot="1">
      <c r="A15" s="81" t="s">
        <v>218</v>
      </c>
      <c r="B15" s="83"/>
      <c r="C15" s="43" t="s">
        <v>219</v>
      </c>
      <c r="D15" s="43" t="s">
        <v>71</v>
      </c>
      <c r="E15" s="47">
        <f>'A2 날개벽(좌) 산출근거'!Z178</f>
        <v>54.167000000000002</v>
      </c>
      <c r="F15" s="47">
        <f>'A2 날개벽(우) 산출근거'!Z178</f>
        <v>38.067</v>
      </c>
      <c r="G15" s="48">
        <f t="shared" si="0"/>
        <v>92.234000000000009</v>
      </c>
    </row>
    <row r="16" spans="1:7" ht="15" customHeight="1">
      <c r="A16" s="31"/>
      <c r="B16" s="31"/>
      <c r="C16" s="31"/>
      <c r="D16" s="31"/>
      <c r="E16" s="32"/>
      <c r="F16" s="32"/>
      <c r="G16" s="32"/>
    </row>
  </sheetData>
  <mergeCells count="13">
    <mergeCell ref="A1:G1"/>
    <mergeCell ref="A2:C2"/>
    <mergeCell ref="A5:A8"/>
    <mergeCell ref="A9:A10"/>
    <mergeCell ref="B5:B6"/>
    <mergeCell ref="B7:B8"/>
    <mergeCell ref="B9:C9"/>
    <mergeCell ref="B10:C10"/>
    <mergeCell ref="A11:B11"/>
    <mergeCell ref="A12:C12"/>
    <mergeCell ref="A13:B13"/>
    <mergeCell ref="A14:C14"/>
    <mergeCell ref="A15:B15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12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3.2</v>
      </c>
      <c r="H49" s="95"/>
      <c r="I49" s="6" t="s">
        <v>10</v>
      </c>
      <c r="J49" s="95">
        <v>2.798</v>
      </c>
      <c r="K49" s="95"/>
      <c r="L49" s="6" t="s">
        <v>10</v>
      </c>
      <c r="M49" s="95">
        <v>0.65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5.82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13</v>
      </c>
      <c r="G50" s="6" t="s">
        <v>17</v>
      </c>
      <c r="H50" s="95">
        <v>3.2</v>
      </c>
      <c r="I50" s="95"/>
      <c r="J50" s="6" t="s">
        <v>18</v>
      </c>
      <c r="K50" s="95">
        <v>7.5</v>
      </c>
      <c r="L50" s="95"/>
      <c r="M50" s="6" t="s">
        <v>19</v>
      </c>
      <c r="N50" s="6" t="s">
        <v>20</v>
      </c>
      <c r="O50" s="9">
        <v>2</v>
      </c>
      <c r="P50" s="6" t="s">
        <v>10</v>
      </c>
      <c r="Q50" s="95">
        <v>4.3</v>
      </c>
      <c r="R50" s="95"/>
      <c r="S50" s="6" t="s">
        <v>19</v>
      </c>
      <c r="T50" s="6" t="s">
        <v>10</v>
      </c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/>
      <c r="G51" s="95">
        <v>0.65</v>
      </c>
      <c r="H51" s="95"/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ROUND((((H50+K50)/O50*Q50)*G51), 3)</f>
        <v>14.952999999999999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95">
        <v>7.5</v>
      </c>
      <c r="H52" s="95"/>
      <c r="I52" s="6" t="s">
        <v>10</v>
      </c>
      <c r="J52" s="95">
        <v>2.1999999999999999E-2</v>
      </c>
      <c r="K52" s="95"/>
      <c r="L52" s="6" t="s">
        <v>10</v>
      </c>
      <c r="M52" s="95">
        <v>0.65</v>
      </c>
      <c r="N52" s="95"/>
      <c r="O52" s="6"/>
      <c r="P52" s="6"/>
      <c r="Q52" s="6"/>
      <c r="R52" s="6"/>
      <c r="S52" s="6"/>
      <c r="T52" s="6"/>
      <c r="U52" s="6"/>
      <c r="V52" s="6" t="s">
        <v>11</v>
      </c>
      <c r="W52" s="95">
        <f>ROUND(G52*J52*M52, 3)</f>
        <v>0.107</v>
      </c>
      <c r="X52" s="95"/>
      <c r="Y52" s="96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 t="s">
        <v>21</v>
      </c>
      <c r="G53" s="6" t="s">
        <v>17</v>
      </c>
      <c r="H53" s="95">
        <v>7.5</v>
      </c>
      <c r="I53" s="95"/>
      <c r="J53" s="6" t="s">
        <v>18</v>
      </c>
      <c r="K53" s="95">
        <v>7.47</v>
      </c>
      <c r="L53" s="95"/>
      <c r="M53" s="6" t="s">
        <v>19</v>
      </c>
      <c r="N53" s="6" t="s">
        <v>20</v>
      </c>
      <c r="O53" s="9">
        <v>2</v>
      </c>
      <c r="P53" s="6" t="s">
        <v>10</v>
      </c>
      <c r="Q53" s="95">
        <v>0.03</v>
      </c>
      <c r="R53" s="95"/>
      <c r="S53" s="6" t="s">
        <v>19</v>
      </c>
      <c r="T53" s="6" t="s">
        <v>10</v>
      </c>
      <c r="U53" s="6"/>
      <c r="V53" s="6"/>
      <c r="W53" s="6"/>
      <c r="X53" s="6"/>
      <c r="Y53" s="25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/>
      <c r="G54" s="95">
        <v>0.65</v>
      </c>
      <c r="H54" s="95"/>
      <c r="I54" s="6" t="s">
        <v>19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ROUND((((H53+K53)/O53*Q53)*G54), 3)</f>
        <v>0.14599999999999999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 t="s">
        <v>22</v>
      </c>
      <c r="G55" s="6" t="s">
        <v>17</v>
      </c>
      <c r="H55" s="95">
        <v>7.32</v>
      </c>
      <c r="I55" s="95"/>
      <c r="J55" s="6" t="s">
        <v>18</v>
      </c>
      <c r="K55" s="95">
        <v>7.2</v>
      </c>
      <c r="L55" s="95"/>
      <c r="M55" s="6" t="s">
        <v>19</v>
      </c>
      <c r="N55" s="6" t="s">
        <v>20</v>
      </c>
      <c r="O55" s="9">
        <v>2</v>
      </c>
      <c r="P55" s="6" t="s">
        <v>10</v>
      </c>
      <c r="Q55" s="95">
        <v>0.12</v>
      </c>
      <c r="R55" s="95"/>
      <c r="S55" s="6" t="s">
        <v>19</v>
      </c>
      <c r="T55" s="6" t="s">
        <v>10</v>
      </c>
      <c r="U55" s="6"/>
      <c r="V55" s="6"/>
      <c r="W55" s="6"/>
      <c r="X55" s="6"/>
      <c r="Y55" s="25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/>
      <c r="G56" s="95">
        <v>0.5</v>
      </c>
      <c r="H56" s="95"/>
      <c r="I56" s="6" t="s">
        <v>19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11</v>
      </c>
      <c r="W56" s="95">
        <f>ROUND((((H55+K55)/O55*Q55)*G56), 3)</f>
        <v>0.436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28</v>
      </c>
      <c r="G57" s="95">
        <v>0.3</v>
      </c>
      <c r="H57" s="95"/>
      <c r="I57" s="6" t="s">
        <v>10</v>
      </c>
      <c r="J57" s="95">
        <v>0.42</v>
      </c>
      <c r="K57" s="95"/>
      <c r="L57" s="6" t="s">
        <v>20</v>
      </c>
      <c r="M57" s="9">
        <v>2</v>
      </c>
      <c r="N57" s="6" t="s">
        <v>10</v>
      </c>
      <c r="O57" s="95">
        <v>0.5</v>
      </c>
      <c r="P57" s="95"/>
      <c r="Q57" s="6"/>
      <c r="R57" s="6"/>
      <c r="S57" s="6"/>
      <c r="T57" s="6"/>
      <c r="U57" s="6"/>
      <c r="V57" s="6" t="s">
        <v>11</v>
      </c>
      <c r="W57" s="95">
        <f>ROUND(G57*J57/M57*O57, 3)</f>
        <v>3.2000000000000001E-2</v>
      </c>
      <c r="X57" s="95"/>
      <c r="Y57" s="96"/>
      <c r="Z57" s="8"/>
      <c r="AA57" s="8"/>
      <c r="AB57" s="17"/>
    </row>
    <row r="58" spans="1:28" ht="15" customHeight="1">
      <c r="A58" s="16"/>
      <c r="B58" s="2"/>
      <c r="C58" s="2"/>
      <c r="D58" s="24"/>
      <c r="E58" s="6"/>
      <c r="F58" s="7" t="s">
        <v>192</v>
      </c>
      <c r="G58" s="95">
        <v>7.2</v>
      </c>
      <c r="H58" s="95"/>
      <c r="I58" s="6" t="s">
        <v>10</v>
      </c>
      <c r="J58" s="95">
        <v>0.3</v>
      </c>
      <c r="K58" s="95"/>
      <c r="L58" s="6" t="s">
        <v>10</v>
      </c>
      <c r="M58" s="95">
        <v>0.5</v>
      </c>
      <c r="N58" s="95"/>
      <c r="O58" s="6"/>
      <c r="P58" s="6"/>
      <c r="Q58" s="6"/>
      <c r="R58" s="6"/>
      <c r="S58" s="6"/>
      <c r="T58" s="6"/>
      <c r="U58" s="6"/>
      <c r="V58" s="6" t="s">
        <v>11</v>
      </c>
      <c r="W58" s="95">
        <f>ROUND(G58*J58*M58, 3)</f>
        <v>1.08</v>
      </c>
      <c r="X58" s="95"/>
      <c r="Y58" s="96"/>
      <c r="Z58" s="8"/>
      <c r="AA58" s="8"/>
      <c r="AB58" s="17"/>
    </row>
    <row r="59" spans="1:28" ht="15" customHeight="1">
      <c r="A59" s="16"/>
      <c r="B59" s="2"/>
      <c r="C59" s="2"/>
      <c r="D59" s="24"/>
      <c r="E59" s="6"/>
      <c r="F59" s="7" t="s">
        <v>193</v>
      </c>
      <c r="G59" s="95">
        <v>7.5</v>
      </c>
      <c r="H59" s="95"/>
      <c r="I59" s="6" t="s">
        <v>10</v>
      </c>
      <c r="J59" s="95">
        <v>0.878</v>
      </c>
      <c r="K59" s="95"/>
      <c r="L59" s="6" t="s">
        <v>10</v>
      </c>
      <c r="M59" s="95">
        <v>0.5</v>
      </c>
      <c r="N59" s="95"/>
      <c r="O59" s="6"/>
      <c r="P59" s="6"/>
      <c r="Q59" s="6"/>
      <c r="R59" s="6"/>
      <c r="S59" s="6"/>
      <c r="T59" s="6"/>
      <c r="U59" s="6"/>
      <c r="V59" s="6" t="s">
        <v>11</v>
      </c>
      <c r="W59" s="95">
        <f>ROUND(G59*J59*M59, 3)</f>
        <v>3.2930000000000001</v>
      </c>
      <c r="X59" s="95"/>
      <c r="Y59" s="96"/>
      <c r="Z59" s="8"/>
      <c r="AA59" s="8"/>
      <c r="AB59" s="17"/>
    </row>
    <row r="60" spans="1:28" ht="15" customHeight="1">
      <c r="A60" s="16"/>
      <c r="B60" s="2"/>
      <c r="C60" s="2"/>
      <c r="D60" s="24"/>
      <c r="E60" s="6"/>
      <c r="F60" s="7" t="s">
        <v>194</v>
      </c>
      <c r="G60" s="95">
        <v>7.5</v>
      </c>
      <c r="H60" s="95"/>
      <c r="I60" s="6" t="s">
        <v>10</v>
      </c>
      <c r="J60" s="95">
        <v>2E-3</v>
      </c>
      <c r="K60" s="95"/>
      <c r="L60" s="6" t="s">
        <v>20</v>
      </c>
      <c r="M60" s="9">
        <v>2</v>
      </c>
      <c r="N60" s="6" t="s">
        <v>10</v>
      </c>
      <c r="O60" s="95">
        <v>0.5</v>
      </c>
      <c r="P60" s="95"/>
      <c r="Q60" s="6"/>
      <c r="R60" s="6"/>
      <c r="S60" s="6"/>
      <c r="T60" s="6"/>
      <c r="U60" s="6"/>
      <c r="V60" s="6" t="s">
        <v>11</v>
      </c>
      <c r="W60" s="95">
        <f>ROUND(G60*J60/M60*O60, 3)</f>
        <v>4.0000000000000001E-3</v>
      </c>
      <c r="X60" s="95"/>
      <c r="Y60" s="96"/>
      <c r="Z60" s="8"/>
      <c r="AA60" s="8"/>
      <c r="AB60" s="17"/>
    </row>
    <row r="61" spans="1:28" ht="15" customHeight="1">
      <c r="A61" s="16"/>
      <c r="B61" s="2"/>
      <c r="C61" s="2"/>
      <c r="D61" s="24"/>
      <c r="E61" s="6"/>
      <c r="F61" s="7" t="s">
        <v>195</v>
      </c>
      <c r="G61" s="6" t="s">
        <v>17</v>
      </c>
      <c r="H61" s="95">
        <v>7.47</v>
      </c>
      <c r="I61" s="95"/>
      <c r="J61" s="6" t="s">
        <v>18</v>
      </c>
      <c r="K61" s="95">
        <v>7.32</v>
      </c>
      <c r="L61" s="95"/>
      <c r="M61" s="6" t="s">
        <v>19</v>
      </c>
      <c r="N61" s="6" t="s">
        <v>20</v>
      </c>
      <c r="O61" s="9">
        <v>2</v>
      </c>
      <c r="P61" s="6" t="s">
        <v>10</v>
      </c>
      <c r="Q61" s="95">
        <v>0.15</v>
      </c>
      <c r="R61" s="95"/>
      <c r="S61" s="6" t="s">
        <v>19</v>
      </c>
      <c r="T61" s="6" t="s">
        <v>10</v>
      </c>
      <c r="U61" s="6"/>
      <c r="V61" s="6"/>
      <c r="W61" s="6"/>
      <c r="X61" s="6"/>
      <c r="Y61" s="25"/>
      <c r="Z61" s="8"/>
      <c r="AA61" s="8"/>
      <c r="AB61" s="17"/>
    </row>
    <row r="62" spans="1:28" ht="15" customHeight="1">
      <c r="A62" s="16"/>
      <c r="B62" s="2"/>
      <c r="C62" s="2"/>
      <c r="D62" s="24"/>
      <c r="E62" s="6"/>
      <c r="F62" s="7"/>
      <c r="G62" s="95">
        <v>0.57499999999999996</v>
      </c>
      <c r="H62" s="95"/>
      <c r="I62" s="6" t="s">
        <v>19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 t="s">
        <v>11</v>
      </c>
      <c r="W62" s="95">
        <f>ROUND((((H61+K61)/O61*Q61)*G62), 3)</f>
        <v>0.63800000000000001</v>
      </c>
      <c r="X62" s="95"/>
      <c r="Y62" s="96"/>
      <c r="Z62" s="8"/>
      <c r="AA62" s="8"/>
      <c r="AB62" s="17"/>
    </row>
    <row r="63" spans="1:28" ht="15" customHeight="1">
      <c r="A63" s="16"/>
      <c r="B63" s="2"/>
      <c r="C63" s="2"/>
      <c r="D63" s="24"/>
      <c r="E63" s="6"/>
      <c r="F63" s="7"/>
      <c r="G63" s="10" t="s">
        <v>196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16"/>
      <c r="B64" s="2"/>
      <c r="C64" s="2"/>
      <c r="D64" s="24"/>
      <c r="E64" s="6"/>
      <c r="F64" s="7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">
        <v>11</v>
      </c>
      <c r="W64" s="95">
        <v>0.40600000000000003</v>
      </c>
      <c r="X64" s="95"/>
      <c r="Y64" s="96"/>
      <c r="Z64" s="8"/>
      <c r="AA64" s="8"/>
      <c r="AB64" s="17" t="s">
        <v>24</v>
      </c>
    </row>
    <row r="65" spans="1:28" ht="15" customHeight="1">
      <c r="A65" s="16"/>
      <c r="B65" s="2"/>
      <c r="C65" s="2"/>
      <c r="D65" s="24"/>
      <c r="E65" s="6"/>
      <c r="F65" s="7"/>
      <c r="G65" s="10" t="s">
        <v>197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v>0.14399999999999999</v>
      </c>
      <c r="X65" s="95"/>
      <c r="Y65" s="96"/>
      <c r="Z65" s="89">
        <f>ROUND(SUM(W49:Y65), 3)</f>
        <v>27.059000000000001</v>
      </c>
      <c r="AA65" s="89"/>
      <c r="AB65" s="90"/>
    </row>
    <row r="66" spans="1:28" ht="15" customHeight="1">
      <c r="A66" s="18"/>
      <c r="B66" s="11"/>
      <c r="C66" s="11"/>
      <c r="D66" s="26"/>
      <c r="E66" s="12"/>
      <c r="F66" s="13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27"/>
      <c r="Z66" s="14"/>
      <c r="AA66" s="14"/>
      <c r="AB66" s="19"/>
    </row>
    <row r="67" spans="1:28" ht="15" customHeight="1">
      <c r="A67" s="20"/>
      <c r="B67" s="2"/>
      <c r="C67" s="2"/>
      <c r="D67" s="22"/>
      <c r="E67" s="6"/>
      <c r="F67" s="7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3"/>
      <c r="Z67" s="8"/>
      <c r="AA67" s="8"/>
      <c r="AB67" s="21"/>
    </row>
    <row r="68" spans="1:28" ht="15" customHeight="1">
      <c r="A68" s="16" t="s">
        <v>198</v>
      </c>
      <c r="B68" s="2"/>
      <c r="C68" s="2"/>
      <c r="D68" s="24"/>
      <c r="E68" s="6"/>
      <c r="F68" s="7" t="s">
        <v>31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5"/>
      <c r="Z68" s="8"/>
      <c r="AA68" s="8"/>
      <c r="AB68" s="17"/>
    </row>
    <row r="69" spans="1:28" ht="15" customHeight="1">
      <c r="A69" s="86" t="s">
        <v>30</v>
      </c>
      <c r="B69" s="87"/>
      <c r="C69" s="87"/>
      <c r="D69" s="88"/>
      <c r="E69" s="6"/>
      <c r="F69" s="7" t="s">
        <v>9</v>
      </c>
      <c r="G69" s="6" t="s">
        <v>23</v>
      </c>
      <c r="H69" s="95">
        <v>0.65</v>
      </c>
      <c r="I69" s="95"/>
      <c r="J69" s="6" t="s">
        <v>10</v>
      </c>
      <c r="K69" s="95">
        <v>2.798</v>
      </c>
      <c r="L69" s="95"/>
      <c r="M69" s="6" t="s">
        <v>18</v>
      </c>
      <c r="N69" s="95">
        <v>3.2</v>
      </c>
      <c r="O69" s="95"/>
      <c r="P69" s="6" t="s">
        <v>10</v>
      </c>
      <c r="Q69" s="95">
        <v>2.798</v>
      </c>
      <c r="R69" s="95"/>
      <c r="S69" s="6" t="s">
        <v>19</v>
      </c>
      <c r="T69" s="6" t="s">
        <v>10</v>
      </c>
      <c r="U69" s="9">
        <v>1</v>
      </c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/>
      <c r="G70" s="6" t="s">
        <v>34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11</v>
      </c>
      <c r="W70" s="95">
        <f>ROUND((H69*K69+N69*Q69)*U69, 3)</f>
        <v>10.772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13</v>
      </c>
      <c r="G71" s="6" t="s">
        <v>23</v>
      </c>
      <c r="H71" s="6" t="s">
        <v>32</v>
      </c>
      <c r="I71" s="6" t="s">
        <v>23</v>
      </c>
      <c r="J71" s="95">
        <v>4.202</v>
      </c>
      <c r="K71" s="95"/>
      <c r="L71" s="6" t="s">
        <v>15</v>
      </c>
      <c r="M71" s="6" t="s">
        <v>18</v>
      </c>
      <c r="N71" s="95">
        <v>4.202</v>
      </c>
      <c r="O71" s="95"/>
      <c r="P71" s="6" t="s">
        <v>15</v>
      </c>
      <c r="Q71" s="6" t="s">
        <v>19</v>
      </c>
      <c r="R71" s="6" t="s">
        <v>10</v>
      </c>
      <c r="S71" s="95">
        <v>0.65</v>
      </c>
      <c r="T71" s="95"/>
      <c r="U71" s="6" t="s">
        <v>18</v>
      </c>
      <c r="V71" s="6"/>
      <c r="W71" s="6"/>
      <c r="X71" s="6"/>
      <c r="Y71" s="25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/>
      <c r="G72" s="6" t="s">
        <v>23</v>
      </c>
      <c r="H72" s="95">
        <v>3.2</v>
      </c>
      <c r="I72" s="95"/>
      <c r="J72" s="6" t="s">
        <v>18</v>
      </c>
      <c r="K72" s="95">
        <v>7.4020000000000001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4.202</v>
      </c>
      <c r="R72" s="95"/>
      <c r="S72" s="6" t="s">
        <v>19</v>
      </c>
      <c r="T72" s="6" t="s">
        <v>10</v>
      </c>
      <c r="U72" s="9">
        <v>1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ROUND((SQRT(J71^2+N71^2)*S71+(H72+K72)/O72*Q72)*U72, 3)</f>
        <v>26.137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/>
      <c r="G74" s="10" t="s">
        <v>199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5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v>3.8260000000000001</v>
      </c>
      <c r="X75" s="95"/>
      <c r="Y75" s="96"/>
      <c r="Z75" s="8"/>
      <c r="AA75" s="8"/>
      <c r="AB75" s="17" t="s">
        <v>36</v>
      </c>
    </row>
    <row r="76" spans="1:28" ht="15" customHeight="1">
      <c r="A76" s="16"/>
      <c r="B76" s="2"/>
      <c r="C76" s="2"/>
      <c r="D76" s="24"/>
      <c r="E76" s="6"/>
      <c r="F76" s="7"/>
      <c r="G76" s="10" t="s">
        <v>200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v>1.23</v>
      </c>
      <c r="X76" s="95"/>
      <c r="Y76" s="96"/>
      <c r="Z76" s="89">
        <f>ROUND(SUM(W70:Y76), 3)</f>
        <v>41.965000000000003</v>
      </c>
      <c r="AA76" s="89"/>
      <c r="AB76" s="90"/>
    </row>
    <row r="77" spans="1:28" ht="15" customHeight="1">
      <c r="A77" s="16"/>
      <c r="B77" s="2"/>
      <c r="C77" s="2"/>
      <c r="D77" s="24"/>
      <c r="E77" s="6"/>
      <c r="F77" s="7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25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37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25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 t="s">
        <v>13</v>
      </c>
      <c r="G79" s="6" t="s">
        <v>23</v>
      </c>
      <c r="H79" s="6" t="s">
        <v>32</v>
      </c>
      <c r="I79" s="6" t="s">
        <v>23</v>
      </c>
      <c r="J79" s="95">
        <v>9.8000000000000004E-2</v>
      </c>
      <c r="K79" s="95"/>
      <c r="L79" s="6" t="s">
        <v>15</v>
      </c>
      <c r="M79" s="6" t="s">
        <v>18</v>
      </c>
      <c r="N79" s="95">
        <v>9.8000000000000004E-2</v>
      </c>
      <c r="O79" s="95"/>
      <c r="P79" s="6" t="s">
        <v>15</v>
      </c>
      <c r="Q79" s="6" t="s">
        <v>19</v>
      </c>
      <c r="R79" s="6" t="s">
        <v>10</v>
      </c>
      <c r="S79" s="95">
        <v>0.65</v>
      </c>
      <c r="T79" s="95"/>
      <c r="U79" s="6" t="s">
        <v>18</v>
      </c>
      <c r="V79" s="6"/>
      <c r="W79" s="6"/>
      <c r="X79" s="6"/>
      <c r="Y79" s="25"/>
      <c r="Z79" s="8"/>
      <c r="AA79" s="8"/>
      <c r="AB79" s="17"/>
    </row>
    <row r="80" spans="1:28" ht="15" customHeight="1">
      <c r="A80" s="16"/>
      <c r="B80" s="2"/>
      <c r="C80" s="2"/>
      <c r="D80" s="24"/>
      <c r="E80" s="6"/>
      <c r="F80" s="7"/>
      <c r="G80" s="6" t="s">
        <v>23</v>
      </c>
      <c r="H80" s="95">
        <v>7.4020000000000001</v>
      </c>
      <c r="I80" s="95"/>
      <c r="J80" s="6" t="s">
        <v>18</v>
      </c>
      <c r="K80" s="95">
        <v>7.5</v>
      </c>
      <c r="L80" s="95"/>
      <c r="M80" s="6" t="s">
        <v>19</v>
      </c>
      <c r="N80" s="6" t="s">
        <v>20</v>
      </c>
      <c r="O80" s="9">
        <v>2</v>
      </c>
      <c r="P80" s="6" t="s">
        <v>10</v>
      </c>
      <c r="Q80" s="95">
        <v>9.8000000000000004E-2</v>
      </c>
      <c r="R80" s="95"/>
      <c r="S80" s="6" t="s">
        <v>19</v>
      </c>
      <c r="T80" s="6" t="s">
        <v>10</v>
      </c>
      <c r="U80" s="9">
        <v>1</v>
      </c>
      <c r="V80" s="6"/>
      <c r="W80" s="6"/>
      <c r="X80" s="6"/>
      <c r="Y80" s="25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/>
      <c r="G81" s="6" t="s">
        <v>34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11</v>
      </c>
      <c r="W81" s="95">
        <f>ROUND((SQRT(J79^2+N79^2)*S79+(H80+K80)/O80*Q80)*U80, 3)</f>
        <v>0.82</v>
      </c>
      <c r="X81" s="95"/>
      <c r="Y81" s="96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16</v>
      </c>
      <c r="G82" s="6" t="s">
        <v>23</v>
      </c>
      <c r="H82" s="95">
        <v>0.65</v>
      </c>
      <c r="I82" s="95"/>
      <c r="J82" s="6" t="s">
        <v>10</v>
      </c>
      <c r="K82" s="95">
        <v>2.1999999999999999E-2</v>
      </c>
      <c r="L82" s="95"/>
      <c r="M82" s="6" t="s">
        <v>18</v>
      </c>
      <c r="N82" s="95">
        <v>7.5</v>
      </c>
      <c r="O82" s="95"/>
      <c r="P82" s="6" t="s">
        <v>10</v>
      </c>
      <c r="Q82" s="95">
        <v>2.1999999999999999E-2</v>
      </c>
      <c r="R82" s="95"/>
      <c r="S82" s="6" t="s">
        <v>19</v>
      </c>
      <c r="T82" s="6" t="s">
        <v>10</v>
      </c>
      <c r="U82" s="9">
        <v>1</v>
      </c>
      <c r="V82" s="6"/>
      <c r="W82" s="6"/>
      <c r="X82" s="6"/>
      <c r="Y82" s="25"/>
      <c r="Z82" s="8"/>
      <c r="AA82" s="8"/>
      <c r="AB82" s="17"/>
    </row>
    <row r="83" spans="1:28" ht="15" customHeight="1">
      <c r="A83" s="16"/>
      <c r="B83" s="2"/>
      <c r="C83" s="2"/>
      <c r="D83" s="24"/>
      <c r="E83" s="6"/>
      <c r="F83" s="7"/>
      <c r="G83" s="6" t="s">
        <v>34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f>ROUND((H82*K82+N82*Q82)*U82, 3)</f>
        <v>0.17899999999999999</v>
      </c>
      <c r="X83" s="95"/>
      <c r="Y83" s="96"/>
      <c r="Z83" s="8"/>
      <c r="AA83" s="8"/>
      <c r="AB83" s="17"/>
    </row>
    <row r="84" spans="1:28" ht="15" customHeight="1">
      <c r="A84" s="16"/>
      <c r="B84" s="2"/>
      <c r="C84" s="2"/>
      <c r="D84" s="24"/>
      <c r="E84" s="6"/>
      <c r="F84" s="7" t="s">
        <v>21</v>
      </c>
      <c r="G84" s="6" t="s">
        <v>23</v>
      </c>
      <c r="H84" s="95">
        <v>0.03</v>
      </c>
      <c r="I84" s="95"/>
      <c r="J84" s="6" t="s">
        <v>10</v>
      </c>
      <c r="K84" s="95">
        <v>0.65</v>
      </c>
      <c r="L84" s="95"/>
      <c r="M84" s="6" t="s">
        <v>18</v>
      </c>
      <c r="N84" s="6" t="s">
        <v>23</v>
      </c>
      <c r="O84" s="95">
        <v>7.5</v>
      </c>
      <c r="P84" s="95"/>
      <c r="Q84" s="6" t="s">
        <v>18</v>
      </c>
      <c r="R84" s="95">
        <v>7.47</v>
      </c>
      <c r="S84" s="95"/>
      <c r="T84" s="6" t="s">
        <v>19</v>
      </c>
      <c r="U84" s="6" t="s">
        <v>20</v>
      </c>
      <c r="V84" s="6"/>
      <c r="W84" s="6"/>
      <c r="X84" s="6"/>
      <c r="Y84" s="25"/>
      <c r="Z84" s="8"/>
      <c r="AA84" s="8"/>
      <c r="AB84" s="17"/>
    </row>
    <row r="85" spans="1:28" ht="15" customHeight="1">
      <c r="A85" s="16"/>
      <c r="B85" s="2"/>
      <c r="C85" s="2"/>
      <c r="D85" s="24"/>
      <c r="E85" s="6"/>
      <c r="F85" s="7"/>
      <c r="G85" s="9">
        <v>2</v>
      </c>
      <c r="H85" s="6" t="s">
        <v>10</v>
      </c>
      <c r="I85" s="95">
        <v>0.03</v>
      </c>
      <c r="J85" s="95"/>
      <c r="K85" s="6" t="s">
        <v>19</v>
      </c>
      <c r="L85" s="6" t="s">
        <v>10</v>
      </c>
      <c r="M85" s="9">
        <v>1</v>
      </c>
      <c r="N85" s="6" t="s">
        <v>34</v>
      </c>
      <c r="O85" s="6"/>
      <c r="P85" s="6"/>
      <c r="Q85" s="6"/>
      <c r="R85" s="6"/>
      <c r="S85" s="6"/>
      <c r="T85" s="6"/>
      <c r="U85" s="6"/>
      <c r="V85" s="6" t="s">
        <v>11</v>
      </c>
      <c r="W85" s="95">
        <f>ROUND((H84*K84+(O84+R84)/G85*I85)*M85, 3)</f>
        <v>0.24399999999999999</v>
      </c>
      <c r="X85" s="95"/>
      <c r="Y85" s="96"/>
      <c r="Z85" s="8"/>
      <c r="AA85" s="8"/>
      <c r="AB85" s="17"/>
    </row>
    <row r="86" spans="1:28" ht="15" customHeight="1">
      <c r="A86" s="16"/>
      <c r="B86" s="2"/>
      <c r="C86" s="2"/>
      <c r="D86" s="24"/>
      <c r="E86" s="6"/>
      <c r="F86" s="7" t="s">
        <v>22</v>
      </c>
      <c r="G86" s="6" t="s">
        <v>23</v>
      </c>
      <c r="H86" s="95">
        <v>0.12</v>
      </c>
      <c r="I86" s="95"/>
      <c r="J86" s="6" t="s">
        <v>10</v>
      </c>
      <c r="K86" s="95">
        <v>0.5</v>
      </c>
      <c r="L86" s="95"/>
      <c r="M86" s="6" t="s">
        <v>18</v>
      </c>
      <c r="N86" s="6" t="s">
        <v>23</v>
      </c>
      <c r="O86" s="95">
        <v>7.32</v>
      </c>
      <c r="P86" s="95"/>
      <c r="Q86" s="6" t="s">
        <v>18</v>
      </c>
      <c r="R86" s="95">
        <v>7.2</v>
      </c>
      <c r="S86" s="95"/>
      <c r="T86" s="6" t="s">
        <v>19</v>
      </c>
      <c r="U86" s="6" t="s">
        <v>20</v>
      </c>
      <c r="V86" s="6"/>
      <c r="W86" s="6"/>
      <c r="X86" s="6"/>
      <c r="Y86" s="25"/>
      <c r="Z86" s="8"/>
      <c r="AA86" s="8"/>
      <c r="AB86" s="17"/>
    </row>
    <row r="87" spans="1:28" ht="15" customHeight="1">
      <c r="A87" s="16"/>
      <c r="B87" s="2"/>
      <c r="C87" s="2"/>
      <c r="D87" s="24"/>
      <c r="E87" s="6"/>
      <c r="F87" s="7"/>
      <c r="G87" s="9">
        <v>2</v>
      </c>
      <c r="H87" s="6" t="s">
        <v>10</v>
      </c>
      <c r="I87" s="95">
        <v>0.12</v>
      </c>
      <c r="J87" s="95"/>
      <c r="K87" s="6" t="s">
        <v>19</v>
      </c>
      <c r="L87" s="6" t="s">
        <v>10</v>
      </c>
      <c r="M87" s="9">
        <v>1</v>
      </c>
      <c r="N87" s="6" t="s">
        <v>34</v>
      </c>
      <c r="O87" s="6"/>
      <c r="P87" s="6"/>
      <c r="Q87" s="6"/>
      <c r="R87" s="6"/>
      <c r="S87" s="6"/>
      <c r="T87" s="6"/>
      <c r="U87" s="6"/>
      <c r="V87" s="6" t="s">
        <v>11</v>
      </c>
      <c r="W87" s="95">
        <f>ROUND((H86*K86+(O86+R86)/G87*I87)*M87, 3)</f>
        <v>0.93100000000000005</v>
      </c>
      <c r="X87" s="95"/>
      <c r="Y87" s="96"/>
      <c r="Z87" s="8"/>
      <c r="AA87" s="8"/>
      <c r="AB87" s="17"/>
    </row>
    <row r="88" spans="1:28" ht="15" customHeight="1">
      <c r="A88" s="18"/>
      <c r="B88" s="11"/>
      <c r="C88" s="11"/>
      <c r="D88" s="26"/>
      <c r="E88" s="12"/>
      <c r="F88" s="13" t="s">
        <v>28</v>
      </c>
      <c r="G88" s="12" t="s">
        <v>23</v>
      </c>
      <c r="H88" s="12" t="s">
        <v>32</v>
      </c>
      <c r="I88" s="12" t="s">
        <v>23</v>
      </c>
      <c r="J88" s="98">
        <v>0.3</v>
      </c>
      <c r="K88" s="98"/>
      <c r="L88" s="12" t="s">
        <v>15</v>
      </c>
      <c r="M88" s="12" t="s">
        <v>18</v>
      </c>
      <c r="N88" s="98">
        <v>0.42</v>
      </c>
      <c r="O88" s="98"/>
      <c r="P88" s="12" t="s">
        <v>15</v>
      </c>
      <c r="Q88" s="12" t="s">
        <v>19</v>
      </c>
      <c r="R88" s="12" t="s">
        <v>10</v>
      </c>
      <c r="S88" s="98">
        <v>0.5</v>
      </c>
      <c r="T88" s="98"/>
      <c r="U88" s="12" t="s">
        <v>18</v>
      </c>
      <c r="V88" s="12"/>
      <c r="W88" s="12"/>
      <c r="X88" s="12"/>
      <c r="Y88" s="27"/>
      <c r="Z88" s="14"/>
      <c r="AA88" s="14"/>
      <c r="AB88" s="19"/>
    </row>
    <row r="89" spans="1:28" ht="15" customHeight="1">
      <c r="A89" s="20" t="s">
        <v>198</v>
      </c>
      <c r="B89" s="2"/>
      <c r="C89" s="2"/>
      <c r="D89" s="22"/>
      <c r="E89" s="6"/>
      <c r="F89" s="7"/>
      <c r="G89" s="95">
        <v>0.3</v>
      </c>
      <c r="H89" s="95"/>
      <c r="I89" s="6" t="s">
        <v>10</v>
      </c>
      <c r="J89" s="95">
        <v>0.42</v>
      </c>
      <c r="K89" s="95"/>
      <c r="L89" s="6" t="s">
        <v>20</v>
      </c>
      <c r="M89" s="9">
        <v>2</v>
      </c>
      <c r="N89" s="6" t="s">
        <v>19</v>
      </c>
      <c r="O89" s="6" t="s">
        <v>10</v>
      </c>
      <c r="P89" s="9">
        <v>1</v>
      </c>
      <c r="Q89" s="6" t="s">
        <v>34</v>
      </c>
      <c r="R89" s="6"/>
      <c r="S89" s="6"/>
      <c r="T89" s="6"/>
      <c r="U89" s="6"/>
      <c r="V89" s="6" t="s">
        <v>11</v>
      </c>
      <c r="W89" s="95">
        <f>ROUND((SQRT(J88^2+N88^2)*S88+G89*J89/M89)*P89, 3)</f>
        <v>0.32100000000000001</v>
      </c>
      <c r="X89" s="95"/>
      <c r="Y89" s="108"/>
      <c r="Z89" s="8"/>
      <c r="AA89" s="8"/>
      <c r="AB89" s="21"/>
    </row>
    <row r="90" spans="1:28" ht="15" customHeight="1">
      <c r="A90" s="86" t="s">
        <v>30</v>
      </c>
      <c r="B90" s="87"/>
      <c r="C90" s="87"/>
      <c r="D90" s="88"/>
      <c r="E90" s="6"/>
      <c r="F90" s="7" t="s">
        <v>192</v>
      </c>
      <c r="G90" s="6" t="s">
        <v>23</v>
      </c>
      <c r="H90" s="95">
        <v>0.5</v>
      </c>
      <c r="I90" s="95"/>
      <c r="J90" s="6" t="s">
        <v>10</v>
      </c>
      <c r="K90" s="95">
        <v>0.3</v>
      </c>
      <c r="L90" s="95"/>
      <c r="M90" s="6" t="s">
        <v>18</v>
      </c>
      <c r="N90" s="95">
        <v>7.2</v>
      </c>
      <c r="O90" s="95"/>
      <c r="P90" s="6" t="s">
        <v>10</v>
      </c>
      <c r="Q90" s="95">
        <v>0.3</v>
      </c>
      <c r="R90" s="95"/>
      <c r="S90" s="6" t="s">
        <v>19</v>
      </c>
      <c r="T90" s="6" t="s">
        <v>10</v>
      </c>
      <c r="U90" s="9">
        <v>1</v>
      </c>
      <c r="V90" s="6"/>
      <c r="W90" s="6"/>
      <c r="X90" s="6"/>
      <c r="Y90" s="25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/>
      <c r="G91" s="6" t="s">
        <v>34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">
        <v>11</v>
      </c>
      <c r="W91" s="95">
        <f>ROUND((H90*K90+N90*Q90)*U90, 3)</f>
        <v>2.31</v>
      </c>
      <c r="X91" s="95"/>
      <c r="Y91" s="96"/>
      <c r="Z91" s="8"/>
      <c r="AA91" s="8"/>
      <c r="AB91" s="17"/>
    </row>
    <row r="92" spans="1:28" ht="15" customHeight="1">
      <c r="A92" s="16"/>
      <c r="B92" s="2"/>
      <c r="C92" s="2"/>
      <c r="D92" s="24"/>
      <c r="E92" s="6"/>
      <c r="F92" s="7" t="s">
        <v>193</v>
      </c>
      <c r="G92" s="6" t="s">
        <v>23</v>
      </c>
      <c r="H92" s="95">
        <v>0.5</v>
      </c>
      <c r="I92" s="95"/>
      <c r="J92" s="6" t="s">
        <v>10</v>
      </c>
      <c r="K92" s="95">
        <v>0.878</v>
      </c>
      <c r="L92" s="95"/>
      <c r="M92" s="6" t="s">
        <v>18</v>
      </c>
      <c r="N92" s="95">
        <v>7.5</v>
      </c>
      <c r="O92" s="95"/>
      <c r="P92" s="6" t="s">
        <v>10</v>
      </c>
      <c r="Q92" s="95">
        <v>0.878</v>
      </c>
      <c r="R92" s="95"/>
      <c r="S92" s="6" t="s">
        <v>19</v>
      </c>
      <c r="T92" s="6" t="s">
        <v>10</v>
      </c>
      <c r="U92" s="9">
        <v>1</v>
      </c>
      <c r="V92" s="6"/>
      <c r="W92" s="6"/>
      <c r="X92" s="6"/>
      <c r="Y92" s="25"/>
      <c r="Z92" s="8"/>
      <c r="AA92" s="8"/>
      <c r="AB92" s="17"/>
    </row>
    <row r="93" spans="1:28" ht="15" customHeight="1">
      <c r="A93" s="16"/>
      <c r="B93" s="2"/>
      <c r="C93" s="2"/>
      <c r="D93" s="24"/>
      <c r="E93" s="6"/>
      <c r="F93" s="7"/>
      <c r="G93" s="6" t="s">
        <v>34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 t="s">
        <v>11</v>
      </c>
      <c r="W93" s="95">
        <f>ROUND((H92*K92+N92*Q92)*U92, 3)</f>
        <v>7.024</v>
      </c>
      <c r="X93" s="95"/>
      <c r="Y93" s="96"/>
      <c r="Z93" s="8"/>
      <c r="AA93" s="8"/>
      <c r="AB93" s="17"/>
    </row>
    <row r="94" spans="1:28" ht="15" customHeight="1">
      <c r="A94" s="16"/>
      <c r="B94" s="2"/>
      <c r="C94" s="2"/>
      <c r="D94" s="24"/>
      <c r="E94" s="6"/>
      <c r="F94" s="7" t="s">
        <v>194</v>
      </c>
      <c r="G94" s="6" t="s">
        <v>23</v>
      </c>
      <c r="H94" s="6" t="s">
        <v>32</v>
      </c>
      <c r="I94" s="6" t="s">
        <v>23</v>
      </c>
      <c r="J94" s="95">
        <v>7.5</v>
      </c>
      <c r="K94" s="95"/>
      <c r="L94" s="6" t="s">
        <v>15</v>
      </c>
      <c r="M94" s="6" t="s">
        <v>18</v>
      </c>
      <c r="N94" s="95">
        <v>2E-3</v>
      </c>
      <c r="O94" s="95"/>
      <c r="P94" s="6" t="s">
        <v>15</v>
      </c>
      <c r="Q94" s="6" t="s">
        <v>19</v>
      </c>
      <c r="R94" s="6" t="s">
        <v>10</v>
      </c>
      <c r="S94" s="95">
        <v>0.5</v>
      </c>
      <c r="T94" s="95"/>
      <c r="U94" s="6" t="s">
        <v>18</v>
      </c>
      <c r="V94" s="6"/>
      <c r="W94" s="6"/>
      <c r="X94" s="6"/>
      <c r="Y94" s="25"/>
      <c r="Z94" s="8"/>
      <c r="AA94" s="8"/>
      <c r="AB94" s="17"/>
    </row>
    <row r="95" spans="1:28" ht="15" customHeight="1">
      <c r="A95" s="16"/>
      <c r="B95" s="2"/>
      <c r="C95" s="2"/>
      <c r="D95" s="24"/>
      <c r="E95" s="6"/>
      <c r="F95" s="7"/>
      <c r="G95" s="95">
        <v>7.5</v>
      </c>
      <c r="H95" s="95"/>
      <c r="I95" s="6" t="s">
        <v>10</v>
      </c>
      <c r="J95" s="95">
        <v>2E-3</v>
      </c>
      <c r="K95" s="95"/>
      <c r="L95" s="6" t="s">
        <v>20</v>
      </c>
      <c r="M95" s="9">
        <v>2</v>
      </c>
      <c r="N95" s="6" t="s">
        <v>19</v>
      </c>
      <c r="O95" s="6" t="s">
        <v>10</v>
      </c>
      <c r="P95" s="9">
        <v>1</v>
      </c>
      <c r="Q95" s="6" t="s">
        <v>34</v>
      </c>
      <c r="R95" s="6"/>
      <c r="S95" s="6"/>
      <c r="T95" s="6"/>
      <c r="U95" s="6"/>
      <c r="V95" s="6" t="s">
        <v>11</v>
      </c>
      <c r="W95" s="95">
        <f>ROUND((SQRT(J94^2+N94^2)*S94+G95*J95/M95)*P95, 3)</f>
        <v>3.758</v>
      </c>
      <c r="X95" s="95"/>
      <c r="Y95" s="96"/>
      <c r="Z95" s="8"/>
      <c r="AA95" s="8"/>
      <c r="AB95" s="17"/>
    </row>
    <row r="96" spans="1:28" ht="15" customHeight="1">
      <c r="A96" s="16"/>
      <c r="B96" s="2"/>
      <c r="C96" s="2"/>
      <c r="D96" s="24"/>
      <c r="E96" s="6"/>
      <c r="F96" s="7" t="s">
        <v>195</v>
      </c>
      <c r="G96" s="6" t="s">
        <v>23</v>
      </c>
      <c r="H96" s="95">
        <v>0.65</v>
      </c>
      <c r="I96" s="95"/>
      <c r="J96" s="6" t="s">
        <v>18</v>
      </c>
      <c r="K96" s="95">
        <v>0.5</v>
      </c>
      <c r="L96" s="95"/>
      <c r="M96" s="6" t="s">
        <v>19</v>
      </c>
      <c r="N96" s="6" t="s">
        <v>20</v>
      </c>
      <c r="O96" s="9">
        <v>2</v>
      </c>
      <c r="P96" s="6" t="s">
        <v>10</v>
      </c>
      <c r="Q96" s="95">
        <v>0.15</v>
      </c>
      <c r="R96" s="95"/>
      <c r="S96" s="6"/>
      <c r="T96" s="6"/>
      <c r="U96" s="6"/>
      <c r="V96" s="6" t="s">
        <v>11</v>
      </c>
      <c r="W96" s="95">
        <f>ROUND((H96+K96)/O96*Q96, 3)</f>
        <v>8.5999999999999993E-2</v>
      </c>
      <c r="X96" s="95"/>
      <c r="Y96" s="96"/>
      <c r="Z96" s="8"/>
      <c r="AA96" s="8"/>
      <c r="AB96" s="17" t="s">
        <v>36</v>
      </c>
    </row>
    <row r="97" spans="1:28" ht="15" customHeight="1">
      <c r="A97" s="16"/>
      <c r="B97" s="2"/>
      <c r="C97" s="2"/>
      <c r="D97" s="24"/>
      <c r="E97" s="6"/>
      <c r="F97" s="7" t="s">
        <v>195</v>
      </c>
      <c r="G97" s="95">
        <v>7.47</v>
      </c>
      <c r="H97" s="95"/>
      <c r="I97" s="6" t="s">
        <v>10</v>
      </c>
      <c r="J97" s="95">
        <v>0.21199999999999999</v>
      </c>
      <c r="K97" s="95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">
        <v>11</v>
      </c>
      <c r="W97" s="95">
        <f>ROUND(G97*J97, 3)</f>
        <v>1.5840000000000001</v>
      </c>
      <c r="X97" s="95"/>
      <c r="Y97" s="96"/>
      <c r="Z97" s="89">
        <f>ROUND(SUM(W81:Y97), 3)</f>
        <v>17.257000000000001</v>
      </c>
      <c r="AA97" s="89"/>
      <c r="AB97" s="90"/>
    </row>
    <row r="98" spans="1:28" ht="15" customHeight="1">
      <c r="A98" s="18"/>
      <c r="B98" s="11"/>
      <c r="C98" s="11"/>
      <c r="D98" s="26"/>
      <c r="E98" s="12"/>
      <c r="F98" s="13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27"/>
      <c r="Z98" s="14"/>
      <c r="AA98" s="14"/>
      <c r="AB98" s="19"/>
    </row>
    <row r="99" spans="1:28" ht="15" customHeight="1">
      <c r="A99" s="20"/>
      <c r="B99" s="2"/>
      <c r="C99" s="2"/>
      <c r="D99" s="22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3"/>
      <c r="Z99" s="8"/>
      <c r="AA99" s="8"/>
      <c r="AB99" s="21"/>
    </row>
    <row r="100" spans="1:28" ht="15" customHeight="1">
      <c r="A100" s="16" t="s">
        <v>29</v>
      </c>
      <c r="B100" s="2"/>
      <c r="C100" s="2"/>
      <c r="D100" s="24"/>
      <c r="E100" s="6"/>
      <c r="F100" s="7" t="s">
        <v>31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5"/>
      <c r="Z100" s="8"/>
      <c r="AA100" s="8"/>
      <c r="AB100" s="17"/>
    </row>
    <row r="101" spans="1:28" ht="15" customHeight="1">
      <c r="A101" s="86" t="s">
        <v>201</v>
      </c>
      <c r="B101" s="87"/>
      <c r="C101" s="87"/>
      <c r="D101" s="88"/>
      <c r="E101" s="6"/>
      <c r="F101" s="7" t="s">
        <v>9</v>
      </c>
      <c r="G101" s="95">
        <v>3.2</v>
      </c>
      <c r="H101" s="95"/>
      <c r="I101" s="6" t="s">
        <v>10</v>
      </c>
      <c r="J101" s="95">
        <v>2.798</v>
      </c>
      <c r="K101" s="9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 t="s">
        <v>11</v>
      </c>
      <c r="W101" s="95">
        <f>ROUND(G101*J101, 3)</f>
        <v>8.9540000000000006</v>
      </c>
      <c r="X101" s="95"/>
      <c r="Y101" s="96"/>
      <c r="Z101" s="8"/>
      <c r="AA101" s="8"/>
      <c r="AB101" s="17" t="s">
        <v>36</v>
      </c>
    </row>
    <row r="102" spans="1:28" ht="15" customHeight="1">
      <c r="A102" s="16"/>
      <c r="B102" s="2"/>
      <c r="C102" s="2"/>
      <c r="D102" s="24"/>
      <c r="E102" s="6"/>
      <c r="F102" s="7" t="s">
        <v>13</v>
      </c>
      <c r="G102" s="6" t="s">
        <v>23</v>
      </c>
      <c r="H102" s="95">
        <v>3.2</v>
      </c>
      <c r="I102" s="95"/>
      <c r="J102" s="6" t="s">
        <v>18</v>
      </c>
      <c r="K102" s="95">
        <v>7.4020000000000001</v>
      </c>
      <c r="L102" s="95"/>
      <c r="M102" s="6" t="s">
        <v>19</v>
      </c>
      <c r="N102" s="6" t="s">
        <v>20</v>
      </c>
      <c r="O102" s="9">
        <v>2</v>
      </c>
      <c r="P102" s="6" t="s">
        <v>10</v>
      </c>
      <c r="Q102" s="95">
        <v>4.202</v>
      </c>
      <c r="R102" s="95"/>
      <c r="S102" s="6"/>
      <c r="T102" s="6"/>
      <c r="U102" s="6"/>
      <c r="V102" s="6" t="s">
        <v>11</v>
      </c>
      <c r="W102" s="95">
        <f>ROUND((H102+K102)/O102*Q102, 3)</f>
        <v>22.274999999999999</v>
      </c>
      <c r="X102" s="95"/>
      <c r="Y102" s="96"/>
      <c r="Z102" s="89">
        <f>ROUND(SUM(W101:Y102), 3)</f>
        <v>31.228999999999999</v>
      </c>
      <c r="AA102" s="89"/>
      <c r="AB102" s="90"/>
    </row>
    <row r="103" spans="1:28" ht="15" customHeight="1">
      <c r="A103" s="16"/>
      <c r="B103" s="2"/>
      <c r="C103" s="2"/>
      <c r="D103" s="24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 t="s">
        <v>37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 t="s">
        <v>13</v>
      </c>
      <c r="G105" s="6" t="s">
        <v>23</v>
      </c>
      <c r="H105" s="95">
        <v>7.4020000000000001</v>
      </c>
      <c r="I105" s="95"/>
      <c r="J105" s="6" t="s">
        <v>18</v>
      </c>
      <c r="K105" s="95">
        <v>7.5</v>
      </c>
      <c r="L105" s="95"/>
      <c r="M105" s="6" t="s">
        <v>19</v>
      </c>
      <c r="N105" s="6" t="s">
        <v>20</v>
      </c>
      <c r="O105" s="9">
        <v>2</v>
      </c>
      <c r="P105" s="6" t="s">
        <v>10</v>
      </c>
      <c r="Q105" s="95">
        <v>9.8000000000000004E-2</v>
      </c>
      <c r="R105" s="95"/>
      <c r="S105" s="6"/>
      <c r="T105" s="6"/>
      <c r="U105" s="6"/>
      <c r="V105" s="6" t="s">
        <v>11</v>
      </c>
      <c r="W105" s="95">
        <f>ROUND((H105+K105)/O105*Q105, 3)</f>
        <v>0.73</v>
      </c>
      <c r="X105" s="95"/>
      <c r="Y105" s="96"/>
      <c r="Z105" s="8"/>
      <c r="AA105" s="8"/>
      <c r="AB105" s="17"/>
    </row>
    <row r="106" spans="1:28" ht="15" customHeight="1">
      <c r="A106" s="16"/>
      <c r="B106" s="2"/>
      <c r="C106" s="2"/>
      <c r="D106" s="24"/>
      <c r="E106" s="6"/>
      <c r="F106" s="7" t="s">
        <v>16</v>
      </c>
      <c r="G106" s="95">
        <v>7.5</v>
      </c>
      <c r="H106" s="95"/>
      <c r="I106" s="6" t="s">
        <v>10</v>
      </c>
      <c r="J106" s="95">
        <v>2.1999999999999999E-2</v>
      </c>
      <c r="K106" s="9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">
        <v>11</v>
      </c>
      <c r="W106" s="95">
        <f>ROUND(G106*J106, 3)</f>
        <v>0.16500000000000001</v>
      </c>
      <c r="X106" s="95"/>
      <c r="Y106" s="96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 t="s">
        <v>21</v>
      </c>
      <c r="G107" s="6" t="s">
        <v>23</v>
      </c>
      <c r="H107" s="95">
        <v>7.5</v>
      </c>
      <c r="I107" s="95"/>
      <c r="J107" s="6" t="s">
        <v>18</v>
      </c>
      <c r="K107" s="95">
        <v>7.2</v>
      </c>
      <c r="L107" s="95"/>
      <c r="M107" s="6" t="s">
        <v>19</v>
      </c>
      <c r="N107" s="6" t="s">
        <v>20</v>
      </c>
      <c r="O107" s="9">
        <v>2</v>
      </c>
      <c r="P107" s="6" t="s">
        <v>10</v>
      </c>
      <c r="Q107" s="95">
        <v>0.3</v>
      </c>
      <c r="R107" s="95"/>
      <c r="S107" s="6"/>
      <c r="T107" s="6"/>
      <c r="U107" s="6"/>
      <c r="V107" s="6" t="s">
        <v>11</v>
      </c>
      <c r="W107" s="95">
        <f>ROUND((H107+K107)/O107*Q107, 3)</f>
        <v>2.2050000000000001</v>
      </c>
      <c r="X107" s="95"/>
      <c r="Y107" s="96"/>
      <c r="Z107" s="8"/>
      <c r="AA107" s="8"/>
      <c r="AB107" s="17"/>
    </row>
    <row r="108" spans="1:28" ht="15" customHeight="1">
      <c r="A108" s="16"/>
      <c r="B108" s="2"/>
      <c r="C108" s="2"/>
      <c r="D108" s="24"/>
      <c r="E108" s="6"/>
      <c r="F108" s="7" t="s">
        <v>22</v>
      </c>
      <c r="G108" s="95">
        <v>7.2</v>
      </c>
      <c r="H108" s="95"/>
      <c r="I108" s="6" t="s">
        <v>10</v>
      </c>
      <c r="J108" s="95">
        <v>0.3</v>
      </c>
      <c r="K108" s="9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11</v>
      </c>
      <c r="W108" s="95">
        <f>ROUND(G108*J108, 3)</f>
        <v>2.16</v>
      </c>
      <c r="X108" s="95"/>
      <c r="Y108" s="96"/>
      <c r="Z108" s="8"/>
      <c r="AA108" s="8"/>
      <c r="AB108" s="17"/>
    </row>
    <row r="109" spans="1:28" ht="15" customHeight="1">
      <c r="A109" s="16"/>
      <c r="B109" s="2"/>
      <c r="C109" s="2"/>
      <c r="D109" s="24"/>
      <c r="E109" s="6"/>
      <c r="F109" s="7" t="s">
        <v>28</v>
      </c>
      <c r="G109" s="95">
        <v>7.5</v>
      </c>
      <c r="H109" s="95"/>
      <c r="I109" s="6" t="s">
        <v>10</v>
      </c>
      <c r="J109" s="95">
        <v>0.878</v>
      </c>
      <c r="K109" s="9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 t="s">
        <v>11</v>
      </c>
      <c r="W109" s="95">
        <f>ROUND(G109*J109, 3)</f>
        <v>6.585</v>
      </c>
      <c r="X109" s="95"/>
      <c r="Y109" s="96"/>
      <c r="Z109" s="8"/>
      <c r="AA109" s="8"/>
      <c r="AB109" s="17" t="s">
        <v>36</v>
      </c>
    </row>
    <row r="110" spans="1:28" ht="15" customHeight="1">
      <c r="A110" s="16"/>
      <c r="B110" s="2"/>
      <c r="C110" s="2"/>
      <c r="D110" s="24"/>
      <c r="E110" s="6"/>
      <c r="F110" s="7" t="s">
        <v>192</v>
      </c>
      <c r="G110" s="95">
        <v>7.5</v>
      </c>
      <c r="H110" s="95"/>
      <c r="I110" s="6" t="s">
        <v>10</v>
      </c>
      <c r="J110" s="95">
        <v>2E-3</v>
      </c>
      <c r="K110" s="95"/>
      <c r="L110" s="6" t="s">
        <v>20</v>
      </c>
      <c r="M110" s="9">
        <v>2</v>
      </c>
      <c r="N110" s="6"/>
      <c r="O110" s="6"/>
      <c r="P110" s="6"/>
      <c r="Q110" s="6"/>
      <c r="R110" s="6"/>
      <c r="S110" s="6"/>
      <c r="T110" s="6"/>
      <c r="U110" s="6"/>
      <c r="V110" s="6" t="s">
        <v>11</v>
      </c>
      <c r="W110" s="95">
        <f>ROUND(G110*J110/M110, 3)</f>
        <v>8.0000000000000002E-3</v>
      </c>
      <c r="X110" s="95"/>
      <c r="Y110" s="96"/>
      <c r="Z110" s="89">
        <f>ROUND(SUM(W105:Y110), 3)</f>
        <v>11.853</v>
      </c>
      <c r="AA110" s="89"/>
      <c r="AB110" s="90"/>
    </row>
    <row r="111" spans="1:28" ht="15" customHeight="1">
      <c r="A111" s="18"/>
      <c r="B111" s="11"/>
      <c r="C111" s="11"/>
      <c r="D111" s="26"/>
      <c r="E111" s="12"/>
      <c r="F111" s="13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27"/>
      <c r="Z111" s="14"/>
      <c r="AA111" s="14"/>
      <c r="AB111" s="19"/>
    </row>
    <row r="112" spans="1:28" ht="15" customHeight="1">
      <c r="A112" s="20"/>
      <c r="B112" s="2"/>
      <c r="C112" s="2"/>
      <c r="D112" s="22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23"/>
      <c r="Z112" s="8"/>
      <c r="AA112" s="8"/>
      <c r="AB112" s="21"/>
    </row>
    <row r="113" spans="1:28" ht="15" customHeight="1">
      <c r="A113" s="16" t="s">
        <v>202</v>
      </c>
      <c r="B113" s="2"/>
      <c r="C113" s="2"/>
      <c r="D113" s="24"/>
      <c r="E113" s="6"/>
      <c r="F113" s="7" t="s">
        <v>46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25"/>
      <c r="Z113" s="8"/>
      <c r="AA113" s="8"/>
      <c r="AB113" s="17"/>
    </row>
    <row r="114" spans="1:28" ht="15" customHeight="1">
      <c r="A114" s="16"/>
      <c r="B114" s="2"/>
      <c r="C114" s="2"/>
      <c r="D114" s="24"/>
      <c r="E114" s="6"/>
      <c r="F114" s="7" t="s">
        <v>9</v>
      </c>
      <c r="G114" s="95">
        <v>4.3</v>
      </c>
      <c r="H114" s="95"/>
      <c r="I114" s="6" t="s">
        <v>10</v>
      </c>
      <c r="J114" s="95">
        <v>2.798</v>
      </c>
      <c r="K114" s="95"/>
      <c r="L114" s="6" t="s">
        <v>10</v>
      </c>
      <c r="M114" s="95">
        <v>0.65</v>
      </c>
      <c r="N114" s="95"/>
      <c r="O114" s="6"/>
      <c r="P114" s="6"/>
      <c r="Q114" s="6"/>
      <c r="R114" s="6"/>
      <c r="S114" s="6"/>
      <c r="T114" s="6"/>
      <c r="U114" s="6"/>
      <c r="V114" s="6" t="s">
        <v>11</v>
      </c>
      <c r="W114" s="95">
        <f>ROUND(G114*J114*M114, 3)</f>
        <v>7.82</v>
      </c>
      <c r="X114" s="95"/>
      <c r="Y114" s="96"/>
      <c r="Z114" s="8"/>
      <c r="AA114" s="8"/>
      <c r="AB114" s="17" t="s">
        <v>24</v>
      </c>
    </row>
    <row r="115" spans="1:28" ht="15" customHeight="1">
      <c r="A115" s="16"/>
      <c r="B115" s="2"/>
      <c r="C115" s="2"/>
      <c r="D115" s="24"/>
      <c r="E115" s="6"/>
      <c r="F115" s="7" t="s">
        <v>9</v>
      </c>
      <c r="G115" s="95">
        <v>4.3</v>
      </c>
      <c r="H115" s="95"/>
      <c r="I115" s="6" t="s">
        <v>10</v>
      </c>
      <c r="J115" s="95">
        <v>4.3</v>
      </c>
      <c r="K115" s="95"/>
      <c r="L115" s="6" t="s">
        <v>20</v>
      </c>
      <c r="M115" s="9">
        <v>2</v>
      </c>
      <c r="N115" s="6" t="s">
        <v>10</v>
      </c>
      <c r="O115" s="95">
        <v>0.65</v>
      </c>
      <c r="P115" s="95"/>
      <c r="Q115" s="6"/>
      <c r="R115" s="6"/>
      <c r="S115" s="6"/>
      <c r="T115" s="6"/>
      <c r="U115" s="6"/>
      <c r="V115" s="6" t="s">
        <v>11</v>
      </c>
      <c r="W115" s="95">
        <f>ROUND(G115*J115/M115*O115, 3)</f>
        <v>6.0090000000000003</v>
      </c>
      <c r="X115" s="95"/>
      <c r="Y115" s="96"/>
      <c r="Z115" s="89">
        <f>ROUND(SUM(W114:Y115), 3)</f>
        <v>13.829000000000001</v>
      </c>
      <c r="AA115" s="89"/>
      <c r="AB115" s="90"/>
    </row>
    <row r="116" spans="1:28" ht="15" customHeight="1">
      <c r="A116" s="16"/>
      <c r="B116" s="2"/>
      <c r="C116" s="2"/>
      <c r="D116" s="24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25"/>
      <c r="Z116" s="8"/>
      <c r="AA116" s="8"/>
      <c r="AB116" s="17"/>
    </row>
    <row r="117" spans="1:28" ht="15" customHeight="1">
      <c r="A117" s="16"/>
      <c r="B117" s="2"/>
      <c r="C117" s="2"/>
      <c r="D117" s="24"/>
      <c r="E117" s="6"/>
      <c r="F117" s="7" t="s">
        <v>47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25"/>
      <c r="Z117" s="8"/>
      <c r="AA117" s="8"/>
      <c r="AB117" s="17"/>
    </row>
    <row r="118" spans="1:28" ht="15" customHeight="1">
      <c r="A118" s="16"/>
      <c r="B118" s="2"/>
      <c r="C118" s="2"/>
      <c r="D118" s="24"/>
      <c r="E118" s="6"/>
      <c r="F118" s="7" t="s">
        <v>48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25"/>
      <c r="Z118" s="8"/>
      <c r="AA118" s="8"/>
      <c r="AB118" s="17"/>
    </row>
    <row r="119" spans="1:28" ht="15" customHeight="1">
      <c r="A119" s="16"/>
      <c r="B119" s="2"/>
      <c r="C119" s="2"/>
      <c r="D119" s="24"/>
      <c r="E119" s="6"/>
      <c r="F119" s="7" t="s">
        <v>9</v>
      </c>
      <c r="G119" s="95">
        <v>4.3</v>
      </c>
      <c r="H119" s="95"/>
      <c r="I119" s="6" t="s">
        <v>10</v>
      </c>
      <c r="J119" s="95">
        <v>0.65</v>
      </c>
      <c r="K119" s="95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 t="s">
        <v>11</v>
      </c>
      <c r="W119" s="95">
        <f>ROUND(G119*J119, 3)</f>
        <v>2.7949999999999999</v>
      </c>
      <c r="X119" s="95"/>
      <c r="Y119" s="96"/>
      <c r="Z119" s="8"/>
      <c r="AA119" s="8"/>
      <c r="AB119" s="17"/>
    </row>
    <row r="120" spans="1:28" ht="15" customHeight="1">
      <c r="A120" s="16"/>
      <c r="B120" s="2"/>
      <c r="C120" s="2"/>
      <c r="D120" s="24"/>
      <c r="E120" s="6"/>
      <c r="F120" s="7" t="s">
        <v>9</v>
      </c>
      <c r="G120" s="95">
        <v>3.0979999999999999</v>
      </c>
      <c r="H120" s="95"/>
      <c r="I120" s="6" t="s">
        <v>10</v>
      </c>
      <c r="J120" s="95">
        <v>0.65</v>
      </c>
      <c r="K120" s="95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 t="s">
        <v>11</v>
      </c>
      <c r="W120" s="95">
        <f>ROUND(G120*J120, 3)</f>
        <v>2.0139999999999998</v>
      </c>
      <c r="X120" s="95"/>
      <c r="Y120" s="96"/>
      <c r="Z120" s="8"/>
      <c r="AA120" s="8"/>
      <c r="AB120" s="17" t="s">
        <v>36</v>
      </c>
    </row>
    <row r="121" spans="1:28" ht="15" customHeight="1">
      <c r="A121" s="16"/>
      <c r="B121" s="2"/>
      <c r="C121" s="2"/>
      <c r="D121" s="24"/>
      <c r="E121" s="6"/>
      <c r="F121" s="7" t="s">
        <v>9</v>
      </c>
      <c r="G121" s="95">
        <v>1.0980000000000001</v>
      </c>
      <c r="H121" s="95"/>
      <c r="I121" s="6" t="s">
        <v>10</v>
      </c>
      <c r="J121" s="95">
        <v>0.65</v>
      </c>
      <c r="K121" s="95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 t="s">
        <v>11</v>
      </c>
      <c r="W121" s="95">
        <f>ROUND(G121*J121, 3)</f>
        <v>0.71399999999999997</v>
      </c>
      <c r="X121" s="95"/>
      <c r="Y121" s="96"/>
      <c r="Z121" s="89">
        <f>ROUND(SUM(W119:Y121), 3)</f>
        <v>5.5229999999999997</v>
      </c>
      <c r="AA121" s="89"/>
      <c r="AB121" s="90"/>
    </row>
    <row r="122" spans="1:28" ht="15" customHeight="1">
      <c r="A122" s="18"/>
      <c r="B122" s="11"/>
      <c r="C122" s="11"/>
      <c r="D122" s="26"/>
      <c r="E122" s="12"/>
      <c r="F122" s="13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27"/>
      <c r="Z122" s="14"/>
      <c r="AA122" s="14"/>
      <c r="AB122" s="19"/>
    </row>
    <row r="123" spans="1:28" ht="15" customHeight="1">
      <c r="A123" s="2"/>
      <c r="B123" s="2"/>
      <c r="C123" s="2"/>
      <c r="D123" s="2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ht="15" customHeight="1">
      <c r="A124" s="2"/>
      <c r="B124" s="2"/>
      <c r="C124" s="2"/>
      <c r="D124" s="2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ht="15" customHeight="1">
      <c r="A125" s="2"/>
      <c r="B125" s="2"/>
      <c r="C125" s="2"/>
      <c r="D125" s="2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ht="15" customHeight="1">
      <c r="A126" s="2"/>
      <c r="B126" s="2"/>
      <c r="C126" s="2"/>
      <c r="D126" s="2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ht="15" customHeight="1">
      <c r="A127" s="2"/>
      <c r="B127" s="2"/>
      <c r="C127" s="2"/>
      <c r="D127" s="2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/>
      <c r="B146" s="2"/>
      <c r="C146" s="2"/>
      <c r="D146" s="24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/>
    </row>
    <row r="148" spans="1:28" ht="15" customHeight="1">
      <c r="A148" s="16"/>
      <c r="B148" s="2"/>
      <c r="C148" s="2"/>
      <c r="D148" s="24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25"/>
      <c r="Z148" s="8"/>
      <c r="AA148" s="8"/>
      <c r="AB148" s="17"/>
    </row>
    <row r="149" spans="1:28" ht="15" customHeight="1">
      <c r="A149" s="16"/>
      <c r="B149" s="2"/>
      <c r="C149" s="2"/>
      <c r="D149" s="24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25"/>
      <c r="Z149" s="8"/>
      <c r="AA149" s="8"/>
      <c r="AB149" s="17"/>
    </row>
    <row r="150" spans="1:28" ht="15" customHeight="1">
      <c r="A150" s="16"/>
      <c r="B150" s="2"/>
      <c r="C150" s="2"/>
      <c r="D150" s="24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5"/>
      <c r="Z150" s="8"/>
      <c r="AA150" s="8"/>
      <c r="AB150" s="17"/>
    </row>
    <row r="151" spans="1:28" ht="15" customHeight="1">
      <c r="A151" s="16"/>
      <c r="B151" s="2"/>
      <c r="C151" s="2"/>
      <c r="D151" s="24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25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25"/>
      <c r="Z153" s="8"/>
      <c r="AA153" s="8"/>
      <c r="AB153" s="17"/>
    </row>
    <row r="154" spans="1:28" ht="15" customHeight="1">
      <c r="A154" s="16"/>
      <c r="B154" s="2"/>
      <c r="C154" s="2"/>
      <c r="D154" s="24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25"/>
      <c r="Z154" s="8"/>
      <c r="AA154" s="8"/>
      <c r="AB154" s="17"/>
    </row>
    <row r="155" spans="1:28" ht="15" customHeight="1">
      <c r="A155" s="16"/>
      <c r="B155" s="2"/>
      <c r="C155" s="2"/>
      <c r="D155" s="24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5"/>
      <c r="Z155" s="8"/>
      <c r="AA155" s="8"/>
      <c r="AB155" s="17"/>
    </row>
    <row r="156" spans="1:28" ht="15" customHeight="1">
      <c r="A156" s="16" t="s">
        <v>203</v>
      </c>
      <c r="B156" s="2"/>
      <c r="C156" s="2"/>
      <c r="D156" s="24"/>
      <c r="E156" s="6"/>
      <c r="F156" s="7" t="s">
        <v>51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/>
    </row>
    <row r="157" spans="1:28" ht="15" customHeight="1">
      <c r="A157" s="86" t="s">
        <v>50</v>
      </c>
      <c r="B157" s="87"/>
      <c r="C157" s="87"/>
      <c r="D157" s="88"/>
      <c r="E157" s="6"/>
      <c r="F157" s="7"/>
      <c r="G157" s="95">
        <v>8</v>
      </c>
      <c r="H157" s="95"/>
      <c r="I157" s="6" t="s">
        <v>10</v>
      </c>
      <c r="J157" s="95">
        <v>8.1</v>
      </c>
      <c r="K157" s="95"/>
      <c r="L157" s="10" t="s">
        <v>159</v>
      </c>
      <c r="M157" s="6"/>
      <c r="N157" s="6"/>
      <c r="O157" s="6"/>
      <c r="P157" s="6"/>
      <c r="Q157" s="6"/>
      <c r="R157" s="6"/>
      <c r="S157" s="6"/>
      <c r="T157" s="6"/>
      <c r="U157" s="6"/>
      <c r="V157" s="6" t="s">
        <v>11</v>
      </c>
      <c r="W157" s="95">
        <f>ROUND(G157*J157, 3)</f>
        <v>64.8</v>
      </c>
      <c r="X157" s="95"/>
      <c r="Y157" s="96"/>
      <c r="Z157" s="8"/>
      <c r="AA157" s="8"/>
      <c r="AB157" s="17" t="s">
        <v>36</v>
      </c>
    </row>
    <row r="158" spans="1:28" ht="15" customHeight="1">
      <c r="A158" s="16"/>
      <c r="B158" s="2"/>
      <c r="C158" s="2"/>
      <c r="D158" s="24"/>
      <c r="E158" s="6"/>
      <c r="F158" s="7"/>
      <c r="G158" s="95">
        <v>6.6</v>
      </c>
      <c r="H158" s="95"/>
      <c r="I158" s="6" t="s">
        <v>10</v>
      </c>
      <c r="J158" s="95">
        <v>8.1</v>
      </c>
      <c r="K158" s="95"/>
      <c r="L158" s="10" t="s">
        <v>204</v>
      </c>
      <c r="M158" s="6"/>
      <c r="N158" s="6"/>
      <c r="O158" s="6"/>
      <c r="P158" s="6"/>
      <c r="Q158" s="6"/>
      <c r="R158" s="6"/>
      <c r="S158" s="6"/>
      <c r="T158" s="6"/>
      <c r="U158" s="6"/>
      <c r="V158" s="6" t="s">
        <v>11</v>
      </c>
      <c r="W158" s="95">
        <f>ROUND(G158*J158, 3)</f>
        <v>53.46</v>
      </c>
      <c r="X158" s="95"/>
      <c r="Y158" s="96"/>
      <c r="Z158" s="89">
        <f>ROUND(SUM(W157:Y158), 3)</f>
        <v>118.26</v>
      </c>
      <c r="AA158" s="89"/>
      <c r="AB158" s="90"/>
    </row>
    <row r="159" spans="1:28" ht="15" customHeight="1">
      <c r="A159" s="18"/>
      <c r="B159" s="11"/>
      <c r="C159" s="11"/>
      <c r="D159" s="26"/>
      <c r="E159" s="12"/>
      <c r="F159" s="13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27"/>
      <c r="Z159" s="14"/>
      <c r="AA159" s="14"/>
      <c r="AB159" s="19"/>
    </row>
    <row r="160" spans="1:28" ht="15" customHeight="1">
      <c r="A160" s="20"/>
      <c r="B160" s="2"/>
      <c r="C160" s="2"/>
      <c r="D160" s="22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3"/>
      <c r="Z160" s="8"/>
      <c r="AA160" s="8"/>
      <c r="AB160" s="21"/>
    </row>
    <row r="161" spans="1:28" ht="15" customHeight="1">
      <c r="A161" s="16" t="s">
        <v>205</v>
      </c>
      <c r="B161" s="2"/>
      <c r="C161" s="2"/>
      <c r="D161" s="24"/>
      <c r="E161" s="6"/>
      <c r="F161" s="7" t="s">
        <v>53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5"/>
      <c r="Z161" s="8"/>
      <c r="AA161" s="8"/>
      <c r="AB161" s="17"/>
    </row>
    <row r="162" spans="1:28" ht="15" customHeight="1">
      <c r="A162" s="86" t="s">
        <v>50</v>
      </c>
      <c r="B162" s="87"/>
      <c r="C162" s="87"/>
      <c r="D162" s="88"/>
      <c r="E162" s="6"/>
      <c r="F162" s="7"/>
      <c r="G162" s="10" t="s">
        <v>215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 t="s">
        <v>11</v>
      </c>
      <c r="W162" s="95">
        <v>40</v>
      </c>
      <c r="X162" s="95"/>
      <c r="Y162" s="96"/>
      <c r="Z162" s="8"/>
      <c r="AA162" s="8"/>
      <c r="AB162" s="17" t="s">
        <v>56</v>
      </c>
    </row>
    <row r="163" spans="1:28" ht="15" customHeight="1">
      <c r="A163" s="16"/>
      <c r="B163" s="2"/>
      <c r="C163" s="2"/>
      <c r="D163" s="24"/>
      <c r="E163" s="6"/>
      <c r="F163" s="7"/>
      <c r="G163" s="10" t="s">
        <v>216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11</v>
      </c>
      <c r="W163" s="95">
        <v>33</v>
      </c>
      <c r="X163" s="95"/>
      <c r="Y163" s="96"/>
      <c r="Z163" s="89">
        <f>ROUND(SUM(W162:Y163), 3)</f>
        <v>73</v>
      </c>
      <c r="AA163" s="89"/>
      <c r="AB163" s="90"/>
    </row>
    <row r="164" spans="1:28" ht="15" customHeight="1">
      <c r="A164" s="18"/>
      <c r="B164" s="11"/>
      <c r="C164" s="11"/>
      <c r="D164" s="26"/>
      <c r="E164" s="12"/>
      <c r="F164" s="13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27"/>
      <c r="Z164" s="14"/>
      <c r="AA164" s="14"/>
      <c r="AB164" s="19"/>
    </row>
    <row r="165" spans="1:28" ht="15" customHeight="1">
      <c r="A165" s="20"/>
      <c r="B165" s="2"/>
      <c r="C165" s="2"/>
      <c r="D165" s="22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23"/>
      <c r="Z165" s="8"/>
      <c r="AA165" s="8"/>
      <c r="AB165" s="21"/>
    </row>
    <row r="166" spans="1:28" ht="15" customHeight="1">
      <c r="A166" s="16" t="s">
        <v>208</v>
      </c>
      <c r="B166" s="2"/>
      <c r="C166" s="2"/>
      <c r="D166" s="24"/>
      <c r="E166" s="6"/>
      <c r="F166" s="7" t="s">
        <v>69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25"/>
      <c r="Z166" s="8"/>
      <c r="AA166" s="8"/>
      <c r="AB166" s="17" t="s">
        <v>71</v>
      </c>
    </row>
    <row r="167" spans="1:28" ht="15" customHeight="1">
      <c r="A167" s="86" t="s">
        <v>68</v>
      </c>
      <c r="B167" s="87"/>
      <c r="C167" s="87"/>
      <c r="D167" s="88"/>
      <c r="E167" s="6"/>
      <c r="F167" s="7"/>
      <c r="G167" s="10" t="s">
        <v>209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 t="s">
        <v>11</v>
      </c>
      <c r="W167" s="95">
        <v>102.304</v>
      </c>
      <c r="X167" s="95"/>
      <c r="Y167" s="96"/>
      <c r="Z167" s="89">
        <f>ROUND(SUM(W167:X167), 3)</f>
        <v>102.304</v>
      </c>
      <c r="AA167" s="89"/>
      <c r="AB167" s="90"/>
    </row>
    <row r="168" spans="1:28" ht="15" customHeight="1">
      <c r="A168" s="18"/>
      <c r="B168" s="11"/>
      <c r="C168" s="11"/>
      <c r="D168" s="26"/>
      <c r="E168" s="12"/>
      <c r="F168" s="1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27"/>
      <c r="Z168" s="14"/>
      <c r="AA168" s="14"/>
      <c r="AB168" s="19"/>
    </row>
    <row r="169" spans="1:28" ht="15" customHeight="1">
      <c r="A169" s="20"/>
      <c r="B169" s="2"/>
      <c r="C169" s="2"/>
      <c r="D169" s="22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23"/>
      <c r="Z169" s="8"/>
      <c r="AA169" s="8"/>
      <c r="AB169" s="21"/>
    </row>
    <row r="170" spans="1:28" ht="15" customHeight="1">
      <c r="A170" s="16" t="s">
        <v>210</v>
      </c>
      <c r="B170" s="2"/>
      <c r="C170" s="2"/>
      <c r="D170" s="24"/>
      <c r="E170" s="6"/>
      <c r="F170" s="7" t="s">
        <v>74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25"/>
      <c r="Z170" s="8"/>
      <c r="AA170" s="8"/>
      <c r="AB170" s="17"/>
    </row>
    <row r="171" spans="1:28" ht="15" customHeight="1">
      <c r="A171" s="86" t="s">
        <v>74</v>
      </c>
      <c r="B171" s="87"/>
      <c r="C171" s="87"/>
      <c r="D171" s="88"/>
      <c r="E171" s="6"/>
      <c r="F171" s="7"/>
      <c r="G171" s="10" t="s">
        <v>209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 t="s">
        <v>11</v>
      </c>
      <c r="W171" s="95">
        <v>102.304</v>
      </c>
      <c r="X171" s="95"/>
      <c r="Y171" s="96"/>
      <c r="Z171" s="8"/>
      <c r="AA171" s="8"/>
      <c r="AB171" s="17"/>
    </row>
    <row r="172" spans="1:28" ht="15" customHeight="1">
      <c r="A172" s="16"/>
      <c r="B172" s="2"/>
      <c r="C172" s="2"/>
      <c r="D172" s="24"/>
      <c r="E172" s="6"/>
      <c r="F172" s="7"/>
      <c r="G172" s="95">
        <v>7.5</v>
      </c>
      <c r="H172" s="95"/>
      <c r="I172" s="6" t="s">
        <v>10</v>
      </c>
      <c r="J172" s="95">
        <v>0.5</v>
      </c>
      <c r="K172" s="9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 t="s">
        <v>11</v>
      </c>
      <c r="W172" s="95">
        <f>ROUND(G172*J172, 3)</f>
        <v>3.75</v>
      </c>
      <c r="X172" s="95"/>
      <c r="Y172" s="96"/>
      <c r="Z172" s="8"/>
      <c r="AA172" s="8"/>
      <c r="AB172" s="17"/>
    </row>
    <row r="173" spans="1:28" ht="15" customHeight="1">
      <c r="A173" s="16"/>
      <c r="B173" s="2"/>
      <c r="C173" s="2"/>
      <c r="D173" s="24"/>
      <c r="E173" s="6"/>
      <c r="F173" s="7"/>
      <c r="G173" s="6" t="s">
        <v>32</v>
      </c>
      <c r="H173" s="6" t="s">
        <v>23</v>
      </c>
      <c r="I173" s="95">
        <v>0.51200000000000001</v>
      </c>
      <c r="J173" s="95"/>
      <c r="K173" s="6" t="s">
        <v>10</v>
      </c>
      <c r="L173" s="6" t="s">
        <v>23</v>
      </c>
      <c r="M173" s="95">
        <v>0.51200000000000001</v>
      </c>
      <c r="N173" s="95"/>
      <c r="O173" s="6" t="s">
        <v>35</v>
      </c>
      <c r="P173" s="95">
        <v>0.3</v>
      </c>
      <c r="Q173" s="95"/>
      <c r="R173" s="6" t="s">
        <v>19</v>
      </c>
      <c r="S173" s="6" t="s">
        <v>10</v>
      </c>
      <c r="T173" s="6" t="s">
        <v>23</v>
      </c>
      <c r="U173" s="6"/>
      <c r="V173" s="6"/>
      <c r="W173" s="6"/>
      <c r="X173" s="6"/>
      <c r="Y173" s="25"/>
      <c r="Z173" s="8"/>
      <c r="AA173" s="8"/>
      <c r="AB173" s="17" t="s">
        <v>71</v>
      </c>
    </row>
    <row r="174" spans="1:28" ht="15" customHeight="1">
      <c r="A174" s="18"/>
      <c r="B174" s="11"/>
      <c r="C174" s="11"/>
      <c r="D174" s="26"/>
      <c r="E174" s="12"/>
      <c r="F174" s="13"/>
      <c r="G174" s="98">
        <v>0.51200000000000001</v>
      </c>
      <c r="H174" s="98"/>
      <c r="I174" s="12" t="s">
        <v>35</v>
      </c>
      <c r="J174" s="98">
        <v>0.3</v>
      </c>
      <c r="K174" s="98"/>
      <c r="L174" s="12" t="s">
        <v>19</v>
      </c>
      <c r="M174" s="12" t="s">
        <v>10</v>
      </c>
      <c r="N174" s="12" t="s">
        <v>23</v>
      </c>
      <c r="O174" s="98">
        <v>0.51200000000000001</v>
      </c>
      <c r="P174" s="98"/>
      <c r="Q174" s="12" t="s">
        <v>35</v>
      </c>
      <c r="R174" s="98">
        <v>0.42399999999999999</v>
      </c>
      <c r="S174" s="98"/>
      <c r="T174" s="12" t="s">
        <v>65</v>
      </c>
      <c r="U174" s="12"/>
      <c r="V174" s="12" t="s">
        <v>11</v>
      </c>
      <c r="W174" s="98">
        <f>ROUND(SQRT(I173*(M173-P173)*(G174-J174)*(O174-R174)), 3)</f>
        <v>4.4999999999999998E-2</v>
      </c>
      <c r="X174" s="98"/>
      <c r="Y174" s="99"/>
      <c r="Z174" s="93">
        <f>ROUND(SUM(W171:Y174), 3)</f>
        <v>106.099</v>
      </c>
      <c r="AA174" s="93"/>
      <c r="AB174" s="94"/>
    </row>
    <row r="175" spans="1:28" ht="15" customHeight="1">
      <c r="A175" s="49"/>
      <c r="B175" s="11"/>
      <c r="C175" s="11"/>
      <c r="D175" s="51"/>
      <c r="E175" s="12"/>
      <c r="F175" s="13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52"/>
      <c r="Z175" s="14"/>
      <c r="AA175" s="14"/>
      <c r="AB175" s="50"/>
    </row>
    <row r="176" spans="1:28" ht="15" customHeight="1">
      <c r="A176" s="20"/>
      <c r="B176" s="2"/>
      <c r="C176" s="2"/>
      <c r="D176" s="22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3"/>
      <c r="Z176" s="8"/>
      <c r="AA176" s="8"/>
      <c r="AB176" s="21"/>
    </row>
    <row r="177" spans="1:28" ht="15" customHeight="1">
      <c r="A177" s="16" t="s">
        <v>211</v>
      </c>
      <c r="B177" s="2"/>
      <c r="C177" s="2"/>
      <c r="D177" s="24"/>
      <c r="E177" s="6"/>
      <c r="F177" s="7" t="s">
        <v>213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25"/>
      <c r="Z177" s="8"/>
      <c r="AA177" s="8"/>
      <c r="AB177" s="17" t="s">
        <v>71</v>
      </c>
    </row>
    <row r="178" spans="1:28" ht="15" customHeight="1">
      <c r="A178" s="86" t="s">
        <v>212</v>
      </c>
      <c r="B178" s="87"/>
      <c r="C178" s="87"/>
      <c r="D178" s="88"/>
      <c r="E178" s="6"/>
      <c r="F178" s="7"/>
      <c r="G178" s="10" t="s">
        <v>214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 t="s">
        <v>11</v>
      </c>
      <c r="W178" s="95">
        <v>54.167000000000002</v>
      </c>
      <c r="X178" s="95"/>
      <c r="Y178" s="96"/>
      <c r="Z178" s="89">
        <f>ROUND(SUM(W178:X178), 3)</f>
        <v>54.167000000000002</v>
      </c>
      <c r="AA178" s="89"/>
      <c r="AB178" s="90"/>
    </row>
    <row r="179" spans="1:28" ht="15" customHeight="1">
      <c r="A179" s="28"/>
      <c r="B179" s="29"/>
      <c r="C179" s="29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0"/>
      <c r="Z179" s="29"/>
      <c r="AA179" s="29"/>
      <c r="AB179" s="30"/>
    </row>
    <row r="180" spans="1:28" ht="15" customHeight="1"/>
    <row r="181" spans="1:28" ht="15" customHeight="1"/>
    <row r="182" spans="1:28" ht="15" customHeight="1"/>
    <row r="183" spans="1:28" ht="15" customHeight="1"/>
    <row r="184" spans="1:28" ht="15" customHeight="1"/>
    <row r="185" spans="1:28" ht="15" customHeight="1"/>
    <row r="186" spans="1:28" ht="15" customHeight="1"/>
    <row r="187" spans="1:28" ht="15" customHeight="1"/>
    <row r="188" spans="1:28" ht="15" customHeight="1"/>
    <row r="189" spans="1:28" ht="15" customHeight="1"/>
    <row r="190" spans="1:28" ht="15" customHeight="1"/>
    <row r="191" spans="1:28" ht="15" customHeight="1"/>
    <row r="192" spans="1:2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203">
    <mergeCell ref="Z2:AB2"/>
    <mergeCell ref="G49:H49"/>
    <mergeCell ref="J49:K49"/>
    <mergeCell ref="M49:N49"/>
    <mergeCell ref="H50:I50"/>
    <mergeCell ref="K50:L50"/>
    <mergeCell ref="Q50:R50"/>
    <mergeCell ref="G51:H51"/>
    <mergeCell ref="G52:H52"/>
    <mergeCell ref="J52:K52"/>
    <mergeCell ref="M52:N52"/>
    <mergeCell ref="A2:D2"/>
    <mergeCell ref="E2:Y2"/>
    <mergeCell ref="G56:H56"/>
    <mergeCell ref="G57:H57"/>
    <mergeCell ref="J57:K57"/>
    <mergeCell ref="O57:P57"/>
    <mergeCell ref="G58:H58"/>
    <mergeCell ref="J58:K58"/>
    <mergeCell ref="M58:N58"/>
    <mergeCell ref="H53:I53"/>
    <mergeCell ref="K53:L53"/>
    <mergeCell ref="G54:H54"/>
    <mergeCell ref="H55:I55"/>
    <mergeCell ref="K55:L55"/>
    <mergeCell ref="H61:I61"/>
    <mergeCell ref="K61:L61"/>
    <mergeCell ref="Q61:R61"/>
    <mergeCell ref="G62:H62"/>
    <mergeCell ref="H69:I69"/>
    <mergeCell ref="K69:L69"/>
    <mergeCell ref="N69:O69"/>
    <mergeCell ref="Q69:R69"/>
    <mergeCell ref="G59:H59"/>
    <mergeCell ref="J59:K59"/>
    <mergeCell ref="M59:N59"/>
    <mergeCell ref="G60:H60"/>
    <mergeCell ref="J60:K60"/>
    <mergeCell ref="O60:P60"/>
    <mergeCell ref="J79:K79"/>
    <mergeCell ref="N79:O79"/>
    <mergeCell ref="S79:T79"/>
    <mergeCell ref="H80:I80"/>
    <mergeCell ref="K80:L80"/>
    <mergeCell ref="Q80:R80"/>
    <mergeCell ref="J71:K71"/>
    <mergeCell ref="N71:O71"/>
    <mergeCell ref="S71:T71"/>
    <mergeCell ref="H72:I72"/>
    <mergeCell ref="K72:L72"/>
    <mergeCell ref="Q72:R72"/>
    <mergeCell ref="I85:J85"/>
    <mergeCell ref="H86:I86"/>
    <mergeCell ref="K86:L86"/>
    <mergeCell ref="O86:P86"/>
    <mergeCell ref="R86:S86"/>
    <mergeCell ref="I87:J87"/>
    <mergeCell ref="H82:I82"/>
    <mergeCell ref="K82:L82"/>
    <mergeCell ref="N82:O82"/>
    <mergeCell ref="Q82:R82"/>
    <mergeCell ref="H84:I84"/>
    <mergeCell ref="K84:L84"/>
    <mergeCell ref="O84:P84"/>
    <mergeCell ref="R84:S84"/>
    <mergeCell ref="J88:K88"/>
    <mergeCell ref="N88:O88"/>
    <mergeCell ref="S88:T88"/>
    <mergeCell ref="G89:H89"/>
    <mergeCell ref="J89:K89"/>
    <mergeCell ref="H90:I90"/>
    <mergeCell ref="K90:L90"/>
    <mergeCell ref="N90:O90"/>
    <mergeCell ref="Q90:R90"/>
    <mergeCell ref="G95:H95"/>
    <mergeCell ref="J95:K95"/>
    <mergeCell ref="H96:I96"/>
    <mergeCell ref="K96:L96"/>
    <mergeCell ref="Q96:R96"/>
    <mergeCell ref="H92:I92"/>
    <mergeCell ref="K92:L92"/>
    <mergeCell ref="N92:O92"/>
    <mergeCell ref="Q92:R92"/>
    <mergeCell ref="J94:K94"/>
    <mergeCell ref="N94:O94"/>
    <mergeCell ref="H105:I105"/>
    <mergeCell ref="K105:L105"/>
    <mergeCell ref="Q105:R105"/>
    <mergeCell ref="G106:H106"/>
    <mergeCell ref="J106:K106"/>
    <mergeCell ref="G97:H97"/>
    <mergeCell ref="J97:K97"/>
    <mergeCell ref="G101:H101"/>
    <mergeCell ref="J101:K101"/>
    <mergeCell ref="H102:I102"/>
    <mergeCell ref="K102:L102"/>
    <mergeCell ref="G110:H110"/>
    <mergeCell ref="J110:K110"/>
    <mergeCell ref="G114:H114"/>
    <mergeCell ref="J114:K114"/>
    <mergeCell ref="M114:N114"/>
    <mergeCell ref="G115:H115"/>
    <mergeCell ref="J115:K115"/>
    <mergeCell ref="H107:I107"/>
    <mergeCell ref="K107:L107"/>
    <mergeCell ref="G108:H108"/>
    <mergeCell ref="J108:K108"/>
    <mergeCell ref="G109:H109"/>
    <mergeCell ref="J109:K109"/>
    <mergeCell ref="G157:H157"/>
    <mergeCell ref="J157:K157"/>
    <mergeCell ref="G158:H158"/>
    <mergeCell ref="J158:K158"/>
    <mergeCell ref="G172:H172"/>
    <mergeCell ref="J172:K172"/>
    <mergeCell ref="O115:P115"/>
    <mergeCell ref="G119:H119"/>
    <mergeCell ref="J119:K119"/>
    <mergeCell ref="G120:H120"/>
    <mergeCell ref="J120:K120"/>
    <mergeCell ref="G121:H121"/>
    <mergeCell ref="J121:K121"/>
    <mergeCell ref="W62:Y62"/>
    <mergeCell ref="W64:Y64"/>
    <mergeCell ref="W65:Y65"/>
    <mergeCell ref="W70:Y70"/>
    <mergeCell ref="W73:Y73"/>
    <mergeCell ref="W75:Y75"/>
    <mergeCell ref="R174:S174"/>
    <mergeCell ref="W49:Y49"/>
    <mergeCell ref="W51:Y51"/>
    <mergeCell ref="W52:Y52"/>
    <mergeCell ref="W54:Y54"/>
    <mergeCell ref="W56:Y56"/>
    <mergeCell ref="W57:Y57"/>
    <mergeCell ref="W58:Y58"/>
    <mergeCell ref="W59:Y59"/>
    <mergeCell ref="W60:Y60"/>
    <mergeCell ref="Q107:R107"/>
    <mergeCell ref="Q102:R102"/>
    <mergeCell ref="S94:T94"/>
    <mergeCell ref="Q53:R53"/>
    <mergeCell ref="Q55:R55"/>
    <mergeCell ref="W91:Y91"/>
    <mergeCell ref="W93:Y93"/>
    <mergeCell ref="W95:Y95"/>
    <mergeCell ref="W96:Y96"/>
    <mergeCell ref="W97:Y97"/>
    <mergeCell ref="W101:Y101"/>
    <mergeCell ref="W76:Y76"/>
    <mergeCell ref="W81:Y81"/>
    <mergeCell ref="W83:Y83"/>
    <mergeCell ref="W85:Y85"/>
    <mergeCell ref="W87:Y87"/>
    <mergeCell ref="W89:Y89"/>
    <mergeCell ref="W119:Y119"/>
    <mergeCell ref="W120:Y120"/>
    <mergeCell ref="W121:Y121"/>
    <mergeCell ref="W102:Y102"/>
    <mergeCell ref="W105:Y105"/>
    <mergeCell ref="W106:Y106"/>
    <mergeCell ref="W107:Y107"/>
    <mergeCell ref="W108:Y108"/>
    <mergeCell ref="W109:Y109"/>
    <mergeCell ref="A48:D48"/>
    <mergeCell ref="A69:D69"/>
    <mergeCell ref="A90:D90"/>
    <mergeCell ref="A101:D101"/>
    <mergeCell ref="A157:D157"/>
    <mergeCell ref="W172:Y172"/>
    <mergeCell ref="W174:Y174"/>
    <mergeCell ref="W178:Y178"/>
    <mergeCell ref="Z65:AB65"/>
    <mergeCell ref="Z76:AB76"/>
    <mergeCell ref="Z97:AB97"/>
    <mergeCell ref="Z102:AB102"/>
    <mergeCell ref="Z110:AB110"/>
    <mergeCell ref="Z115:AB115"/>
    <mergeCell ref="Z121:AB121"/>
    <mergeCell ref="W157:Y157"/>
    <mergeCell ref="W158:Y158"/>
    <mergeCell ref="W162:Y162"/>
    <mergeCell ref="W163:Y163"/>
    <mergeCell ref="W167:Y167"/>
    <mergeCell ref="W171:Y171"/>
    <mergeCell ref="W110:Y110"/>
    <mergeCell ref="W114:Y114"/>
    <mergeCell ref="W115:Y115"/>
    <mergeCell ref="A162:D162"/>
    <mergeCell ref="A167:D167"/>
    <mergeCell ref="A171:D171"/>
    <mergeCell ref="A178:D178"/>
    <mergeCell ref="Z158:AB158"/>
    <mergeCell ref="Z163:AB163"/>
    <mergeCell ref="Z167:AB167"/>
    <mergeCell ref="Z174:AB174"/>
    <mergeCell ref="Z178:AB178"/>
    <mergeCell ref="I173:J173"/>
    <mergeCell ref="M173:N173"/>
    <mergeCell ref="P173:Q173"/>
    <mergeCell ref="G174:H174"/>
    <mergeCell ref="J174:K174"/>
    <mergeCell ref="O174:P174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12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3.2</v>
      </c>
      <c r="H49" s="95"/>
      <c r="I49" s="6" t="s">
        <v>10</v>
      </c>
      <c r="J49" s="95">
        <v>6</v>
      </c>
      <c r="K49" s="95"/>
      <c r="L49" s="6" t="s">
        <v>10</v>
      </c>
      <c r="M49" s="95">
        <v>0.65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12.48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13</v>
      </c>
      <c r="G50" s="6" t="s">
        <v>17</v>
      </c>
      <c r="H50" s="95">
        <v>3.2</v>
      </c>
      <c r="I50" s="95"/>
      <c r="J50" s="6" t="s">
        <v>18</v>
      </c>
      <c r="K50" s="95">
        <v>4.3</v>
      </c>
      <c r="L50" s="95"/>
      <c r="M50" s="6" t="s">
        <v>19</v>
      </c>
      <c r="N50" s="6" t="s">
        <v>20</v>
      </c>
      <c r="O50" s="9">
        <v>2</v>
      </c>
      <c r="P50" s="6" t="s">
        <v>10</v>
      </c>
      <c r="Q50" s="95">
        <v>1.1000000000000001</v>
      </c>
      <c r="R50" s="95"/>
      <c r="S50" s="6" t="s">
        <v>19</v>
      </c>
      <c r="T50" s="6" t="s">
        <v>10</v>
      </c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/>
      <c r="G51" s="95">
        <v>0.65</v>
      </c>
      <c r="H51" s="95"/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ROUND((((H50+K50)/O50*Q50)*G51), 3)</f>
        <v>2.681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95">
        <v>4.3</v>
      </c>
      <c r="H52" s="95"/>
      <c r="I52" s="6" t="s">
        <v>10</v>
      </c>
      <c r="J52" s="95">
        <v>0.02</v>
      </c>
      <c r="K52" s="95"/>
      <c r="L52" s="6" t="s">
        <v>10</v>
      </c>
      <c r="M52" s="95">
        <v>0.65</v>
      </c>
      <c r="N52" s="95"/>
      <c r="O52" s="6"/>
      <c r="P52" s="6"/>
      <c r="Q52" s="6"/>
      <c r="R52" s="6"/>
      <c r="S52" s="6"/>
      <c r="T52" s="6"/>
      <c r="U52" s="6"/>
      <c r="V52" s="6" t="s">
        <v>11</v>
      </c>
      <c r="W52" s="95">
        <f>ROUND(G52*J52*M52, 3)</f>
        <v>5.6000000000000001E-2</v>
      </c>
      <c r="X52" s="95"/>
      <c r="Y52" s="96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 t="s">
        <v>21</v>
      </c>
      <c r="G53" s="6" t="s">
        <v>17</v>
      </c>
      <c r="H53" s="95">
        <v>4.3</v>
      </c>
      <c r="I53" s="95"/>
      <c r="J53" s="6" t="s">
        <v>18</v>
      </c>
      <c r="K53" s="95">
        <v>4.2699999999999996</v>
      </c>
      <c r="L53" s="95"/>
      <c r="M53" s="6" t="s">
        <v>19</v>
      </c>
      <c r="N53" s="6" t="s">
        <v>20</v>
      </c>
      <c r="O53" s="9">
        <v>2</v>
      </c>
      <c r="P53" s="6" t="s">
        <v>10</v>
      </c>
      <c r="Q53" s="95">
        <v>0.03</v>
      </c>
      <c r="R53" s="95"/>
      <c r="S53" s="6" t="s">
        <v>19</v>
      </c>
      <c r="T53" s="6" t="s">
        <v>10</v>
      </c>
      <c r="U53" s="6"/>
      <c r="V53" s="6"/>
      <c r="W53" s="6"/>
      <c r="X53" s="6"/>
      <c r="Y53" s="25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/>
      <c r="G54" s="95">
        <v>0.65</v>
      </c>
      <c r="H54" s="95"/>
      <c r="I54" s="6" t="s">
        <v>19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ROUND((((H53+K53)/O53*Q53)*G54), 3)</f>
        <v>8.4000000000000005E-2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 t="s">
        <v>22</v>
      </c>
      <c r="G55" s="6" t="s">
        <v>17</v>
      </c>
      <c r="H55" s="95">
        <v>4.12</v>
      </c>
      <c r="I55" s="95"/>
      <c r="J55" s="6" t="s">
        <v>18</v>
      </c>
      <c r="K55" s="95">
        <v>4</v>
      </c>
      <c r="L55" s="95"/>
      <c r="M55" s="6" t="s">
        <v>19</v>
      </c>
      <c r="N55" s="6" t="s">
        <v>20</v>
      </c>
      <c r="O55" s="9">
        <v>2</v>
      </c>
      <c r="P55" s="6" t="s">
        <v>10</v>
      </c>
      <c r="Q55" s="95">
        <v>0.12</v>
      </c>
      <c r="R55" s="95"/>
      <c r="S55" s="6" t="s">
        <v>19</v>
      </c>
      <c r="T55" s="6" t="s">
        <v>10</v>
      </c>
      <c r="U55" s="6"/>
      <c r="V55" s="6"/>
      <c r="W55" s="6"/>
      <c r="X55" s="6"/>
      <c r="Y55" s="25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/>
      <c r="G56" s="95">
        <v>0.5</v>
      </c>
      <c r="H56" s="95"/>
      <c r="I56" s="6" t="s">
        <v>19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11</v>
      </c>
      <c r="W56" s="95">
        <f>ROUND((((H55+K55)/O55*Q55)*G56), 3)</f>
        <v>0.24399999999999999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28</v>
      </c>
      <c r="G57" s="95">
        <v>0.3</v>
      </c>
      <c r="H57" s="95"/>
      <c r="I57" s="6" t="s">
        <v>10</v>
      </c>
      <c r="J57" s="95">
        <v>0.42</v>
      </c>
      <c r="K57" s="95"/>
      <c r="L57" s="6" t="s">
        <v>20</v>
      </c>
      <c r="M57" s="9">
        <v>2</v>
      </c>
      <c r="N57" s="6" t="s">
        <v>10</v>
      </c>
      <c r="O57" s="95">
        <v>0.5</v>
      </c>
      <c r="P57" s="95"/>
      <c r="Q57" s="6"/>
      <c r="R57" s="6"/>
      <c r="S57" s="6"/>
      <c r="T57" s="6"/>
      <c r="U57" s="6"/>
      <c r="V57" s="6" t="s">
        <v>11</v>
      </c>
      <c r="W57" s="95">
        <f>ROUND(G57*J57/M57*O57, 3)</f>
        <v>3.2000000000000001E-2</v>
      </c>
      <c r="X57" s="95"/>
      <c r="Y57" s="96"/>
      <c r="Z57" s="8"/>
      <c r="AA57" s="8"/>
      <c r="AB57" s="17"/>
    </row>
    <row r="58" spans="1:28" ht="15" customHeight="1">
      <c r="A58" s="16"/>
      <c r="B58" s="2"/>
      <c r="C58" s="2"/>
      <c r="D58" s="24"/>
      <c r="E58" s="6"/>
      <c r="F58" s="7" t="s">
        <v>192</v>
      </c>
      <c r="G58" s="95">
        <v>4</v>
      </c>
      <c r="H58" s="95"/>
      <c r="I58" s="6" t="s">
        <v>10</v>
      </c>
      <c r="J58" s="95">
        <v>0.3</v>
      </c>
      <c r="K58" s="95"/>
      <c r="L58" s="6" t="s">
        <v>10</v>
      </c>
      <c r="M58" s="95">
        <v>0.5</v>
      </c>
      <c r="N58" s="95"/>
      <c r="O58" s="6"/>
      <c r="P58" s="6"/>
      <c r="Q58" s="6"/>
      <c r="R58" s="6"/>
      <c r="S58" s="6"/>
      <c r="T58" s="6"/>
      <c r="U58" s="6"/>
      <c r="V58" s="6" t="s">
        <v>11</v>
      </c>
      <c r="W58" s="95">
        <f>ROUND(G58*J58*M58, 3)</f>
        <v>0.6</v>
      </c>
      <c r="X58" s="95"/>
      <c r="Y58" s="96"/>
      <c r="Z58" s="8"/>
      <c r="AA58" s="8"/>
      <c r="AB58" s="17"/>
    </row>
    <row r="59" spans="1:28" ht="15" customHeight="1">
      <c r="A59" s="16"/>
      <c r="B59" s="2"/>
      <c r="C59" s="2"/>
      <c r="D59" s="24"/>
      <c r="E59" s="6"/>
      <c r="F59" s="7" t="s">
        <v>193</v>
      </c>
      <c r="G59" s="95">
        <v>4.3</v>
      </c>
      <c r="H59" s="95"/>
      <c r="I59" s="6" t="s">
        <v>10</v>
      </c>
      <c r="J59" s="95">
        <v>0.88</v>
      </c>
      <c r="K59" s="95"/>
      <c r="L59" s="6" t="s">
        <v>10</v>
      </c>
      <c r="M59" s="95">
        <v>0.5</v>
      </c>
      <c r="N59" s="95"/>
      <c r="O59" s="6"/>
      <c r="P59" s="6"/>
      <c r="Q59" s="6"/>
      <c r="R59" s="6"/>
      <c r="S59" s="6"/>
      <c r="T59" s="6"/>
      <c r="U59" s="6"/>
      <c r="V59" s="6" t="s">
        <v>11</v>
      </c>
      <c r="W59" s="95">
        <f>ROUND(G59*J59*M59, 3)</f>
        <v>1.8919999999999999</v>
      </c>
      <c r="X59" s="95"/>
      <c r="Y59" s="96"/>
      <c r="Z59" s="8"/>
      <c r="AA59" s="8"/>
      <c r="AB59" s="17"/>
    </row>
    <row r="60" spans="1:28" ht="15" customHeight="1">
      <c r="A60" s="16"/>
      <c r="B60" s="2"/>
      <c r="C60" s="2"/>
      <c r="D60" s="24"/>
      <c r="E60" s="6"/>
      <c r="F60" s="7" t="s">
        <v>194</v>
      </c>
      <c r="G60" s="95">
        <v>4.3</v>
      </c>
      <c r="H60" s="95"/>
      <c r="I60" s="6" t="s">
        <v>10</v>
      </c>
      <c r="J60" s="95">
        <v>0</v>
      </c>
      <c r="K60" s="95"/>
      <c r="L60" s="6" t="s">
        <v>20</v>
      </c>
      <c r="M60" s="9">
        <v>2</v>
      </c>
      <c r="N60" s="6" t="s">
        <v>10</v>
      </c>
      <c r="O60" s="95">
        <v>0.5</v>
      </c>
      <c r="P60" s="95"/>
      <c r="Q60" s="6"/>
      <c r="R60" s="6"/>
      <c r="S60" s="6"/>
      <c r="T60" s="6"/>
      <c r="U60" s="6"/>
      <c r="V60" s="6" t="s">
        <v>11</v>
      </c>
      <c r="W60" s="95" t="s">
        <v>35</v>
      </c>
      <c r="X60" s="95"/>
      <c r="Y60" s="96"/>
      <c r="Z60" s="6"/>
      <c r="AA60" s="6"/>
      <c r="AB60" s="17"/>
    </row>
    <row r="61" spans="1:28" ht="15" customHeight="1">
      <c r="A61" s="16"/>
      <c r="B61" s="2"/>
      <c r="C61" s="2"/>
      <c r="D61" s="24"/>
      <c r="E61" s="6"/>
      <c r="F61" s="7" t="s">
        <v>195</v>
      </c>
      <c r="G61" s="6" t="s">
        <v>17</v>
      </c>
      <c r="H61" s="95">
        <v>4.2699999999999996</v>
      </c>
      <c r="I61" s="95"/>
      <c r="J61" s="6" t="s">
        <v>18</v>
      </c>
      <c r="K61" s="95">
        <v>4.12</v>
      </c>
      <c r="L61" s="95"/>
      <c r="M61" s="6" t="s">
        <v>19</v>
      </c>
      <c r="N61" s="6" t="s">
        <v>20</v>
      </c>
      <c r="O61" s="9">
        <v>2</v>
      </c>
      <c r="P61" s="6" t="s">
        <v>10</v>
      </c>
      <c r="Q61" s="95">
        <v>0.15</v>
      </c>
      <c r="R61" s="95"/>
      <c r="S61" s="6" t="s">
        <v>19</v>
      </c>
      <c r="T61" s="6" t="s">
        <v>10</v>
      </c>
      <c r="U61" s="6"/>
      <c r="V61" s="6"/>
      <c r="W61" s="6"/>
      <c r="X61" s="6"/>
      <c r="Y61" s="25"/>
      <c r="Z61" s="8"/>
      <c r="AA61" s="8"/>
      <c r="AB61" s="17"/>
    </row>
    <row r="62" spans="1:28" ht="15" customHeight="1">
      <c r="A62" s="16"/>
      <c r="B62" s="2"/>
      <c r="C62" s="2"/>
      <c r="D62" s="24"/>
      <c r="E62" s="6"/>
      <c r="F62" s="7"/>
      <c r="G62" s="95">
        <v>0.57499999999999996</v>
      </c>
      <c r="H62" s="95"/>
      <c r="I62" s="6" t="s">
        <v>19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 t="s">
        <v>11</v>
      </c>
      <c r="W62" s="95">
        <f>ROUND((((H61+K61)/O61*Q61)*G62), 3)</f>
        <v>0.36199999999999999</v>
      </c>
      <c r="X62" s="95"/>
      <c r="Y62" s="96"/>
      <c r="Z62" s="8"/>
      <c r="AA62" s="8"/>
      <c r="AB62" s="17"/>
    </row>
    <row r="63" spans="1:28" ht="15" customHeight="1">
      <c r="A63" s="16"/>
      <c r="B63" s="2"/>
      <c r="C63" s="2"/>
      <c r="D63" s="24"/>
      <c r="E63" s="6"/>
      <c r="F63" s="7"/>
      <c r="G63" s="10" t="s">
        <v>196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16"/>
      <c r="B64" s="2"/>
      <c r="C64" s="2"/>
      <c r="D64" s="24"/>
      <c r="E64" s="6"/>
      <c r="F64" s="7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">
        <v>11</v>
      </c>
      <c r="W64" s="95">
        <v>0.40600000000000003</v>
      </c>
      <c r="X64" s="95"/>
      <c r="Y64" s="96"/>
      <c r="Z64" s="8"/>
      <c r="AA64" s="8"/>
      <c r="AB64" s="17" t="s">
        <v>24</v>
      </c>
    </row>
    <row r="65" spans="1:28" ht="15" customHeight="1">
      <c r="A65" s="16"/>
      <c r="B65" s="2"/>
      <c r="C65" s="2"/>
      <c r="D65" s="24"/>
      <c r="E65" s="6"/>
      <c r="F65" s="7"/>
      <c r="G65" s="10" t="s">
        <v>197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v>0.14399999999999999</v>
      </c>
      <c r="X65" s="95"/>
      <c r="Y65" s="96"/>
      <c r="Z65" s="89">
        <f>ROUND(SUM(W49:Y65), 3)</f>
        <v>18.981000000000002</v>
      </c>
      <c r="AA65" s="89"/>
      <c r="AB65" s="90"/>
    </row>
    <row r="66" spans="1:28" ht="15" customHeight="1">
      <c r="A66" s="18"/>
      <c r="B66" s="11"/>
      <c r="C66" s="11"/>
      <c r="D66" s="26"/>
      <c r="E66" s="12"/>
      <c r="F66" s="13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27"/>
      <c r="Z66" s="14"/>
      <c r="AA66" s="14"/>
      <c r="AB66" s="19"/>
    </row>
    <row r="67" spans="1:28" ht="15" customHeight="1">
      <c r="A67" s="20"/>
      <c r="B67" s="2"/>
      <c r="C67" s="2"/>
      <c r="D67" s="22"/>
      <c r="E67" s="6"/>
      <c r="F67" s="7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3"/>
      <c r="Z67" s="8"/>
      <c r="AA67" s="8"/>
      <c r="AB67" s="21"/>
    </row>
    <row r="68" spans="1:28" ht="15" customHeight="1">
      <c r="A68" s="16" t="s">
        <v>198</v>
      </c>
      <c r="B68" s="2"/>
      <c r="C68" s="2"/>
      <c r="D68" s="24"/>
      <c r="E68" s="6"/>
      <c r="F68" s="7" t="s">
        <v>31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5"/>
      <c r="Z68" s="8"/>
      <c r="AA68" s="8"/>
      <c r="AB68" s="17"/>
    </row>
    <row r="69" spans="1:28" ht="15" customHeight="1">
      <c r="A69" s="86" t="s">
        <v>30</v>
      </c>
      <c r="B69" s="87"/>
      <c r="C69" s="87"/>
      <c r="D69" s="88"/>
      <c r="E69" s="6"/>
      <c r="F69" s="7" t="s">
        <v>9</v>
      </c>
      <c r="G69" s="6" t="s">
        <v>23</v>
      </c>
      <c r="H69" s="95">
        <v>0.65</v>
      </c>
      <c r="I69" s="95"/>
      <c r="J69" s="6" t="s">
        <v>10</v>
      </c>
      <c r="K69" s="95">
        <v>6</v>
      </c>
      <c r="L69" s="95"/>
      <c r="M69" s="6" t="s">
        <v>18</v>
      </c>
      <c r="N69" s="95">
        <v>3.2</v>
      </c>
      <c r="O69" s="95"/>
      <c r="P69" s="6" t="s">
        <v>10</v>
      </c>
      <c r="Q69" s="95">
        <v>6</v>
      </c>
      <c r="R69" s="95"/>
      <c r="S69" s="6" t="s">
        <v>19</v>
      </c>
      <c r="T69" s="6" t="s">
        <v>10</v>
      </c>
      <c r="U69" s="9">
        <v>1</v>
      </c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/>
      <c r="G70" s="6" t="s">
        <v>34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11</v>
      </c>
      <c r="W70" s="95">
        <f>ROUND((H69*K69+N69*Q69)*U69, 3)</f>
        <v>23.1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13</v>
      </c>
      <c r="G71" s="6" t="s">
        <v>23</v>
      </c>
      <c r="H71" s="6" t="s">
        <v>32</v>
      </c>
      <c r="I71" s="6" t="s">
        <v>23</v>
      </c>
      <c r="J71" s="95">
        <v>1</v>
      </c>
      <c r="K71" s="95"/>
      <c r="L71" s="6" t="s">
        <v>15</v>
      </c>
      <c r="M71" s="6" t="s">
        <v>18</v>
      </c>
      <c r="N71" s="95">
        <v>1</v>
      </c>
      <c r="O71" s="95"/>
      <c r="P71" s="6" t="s">
        <v>15</v>
      </c>
      <c r="Q71" s="6" t="s">
        <v>19</v>
      </c>
      <c r="R71" s="6" t="s">
        <v>10</v>
      </c>
      <c r="S71" s="95">
        <v>0.65</v>
      </c>
      <c r="T71" s="95"/>
      <c r="U71" s="6" t="s">
        <v>18</v>
      </c>
      <c r="V71" s="6"/>
      <c r="W71" s="6"/>
      <c r="X71" s="6"/>
      <c r="Y71" s="25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/>
      <c r="G72" s="6" t="s">
        <v>23</v>
      </c>
      <c r="H72" s="95">
        <v>3.2</v>
      </c>
      <c r="I72" s="95"/>
      <c r="J72" s="6" t="s">
        <v>18</v>
      </c>
      <c r="K72" s="95">
        <v>4.2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1</v>
      </c>
      <c r="R72" s="95"/>
      <c r="S72" s="6" t="s">
        <v>19</v>
      </c>
      <c r="T72" s="6" t="s">
        <v>10</v>
      </c>
      <c r="U72" s="9">
        <v>1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ROUND((SQRT(J71^2+N71^2)*S71+(H72+K72)/O72*Q72)*U72, 3)</f>
        <v>4.6189999999999998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/>
      <c r="G74" s="10" t="s">
        <v>199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5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v>3.8260000000000001</v>
      </c>
      <c r="X75" s="95"/>
      <c r="Y75" s="96"/>
      <c r="Z75" s="8"/>
      <c r="AA75" s="8"/>
      <c r="AB75" s="17" t="s">
        <v>36</v>
      </c>
    </row>
    <row r="76" spans="1:28" ht="15" customHeight="1">
      <c r="A76" s="16"/>
      <c r="B76" s="2"/>
      <c r="C76" s="2"/>
      <c r="D76" s="24"/>
      <c r="E76" s="6"/>
      <c r="F76" s="7"/>
      <c r="G76" s="10" t="s">
        <v>200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v>1.23</v>
      </c>
      <c r="X76" s="95"/>
      <c r="Y76" s="96"/>
      <c r="Z76" s="89">
        <f>ROUND(SUM(W70:Y76), 3)</f>
        <v>32.774999999999999</v>
      </c>
      <c r="AA76" s="89"/>
      <c r="AB76" s="90"/>
    </row>
    <row r="77" spans="1:28" ht="15" customHeight="1">
      <c r="A77" s="16"/>
      <c r="B77" s="2"/>
      <c r="C77" s="2"/>
      <c r="D77" s="24"/>
      <c r="E77" s="6"/>
      <c r="F77" s="7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25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37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25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 t="s">
        <v>13</v>
      </c>
      <c r="G79" s="6" t="s">
        <v>23</v>
      </c>
      <c r="H79" s="6" t="s">
        <v>32</v>
      </c>
      <c r="I79" s="6" t="s">
        <v>23</v>
      </c>
      <c r="J79" s="95">
        <v>0.1</v>
      </c>
      <c r="K79" s="95"/>
      <c r="L79" s="6" t="s">
        <v>15</v>
      </c>
      <c r="M79" s="6" t="s">
        <v>18</v>
      </c>
      <c r="N79" s="95">
        <v>0.1</v>
      </c>
      <c r="O79" s="95"/>
      <c r="P79" s="6" t="s">
        <v>15</v>
      </c>
      <c r="Q79" s="6" t="s">
        <v>19</v>
      </c>
      <c r="R79" s="6" t="s">
        <v>10</v>
      </c>
      <c r="S79" s="95">
        <v>0.65</v>
      </c>
      <c r="T79" s="95"/>
      <c r="U79" s="6" t="s">
        <v>18</v>
      </c>
      <c r="V79" s="6"/>
      <c r="W79" s="6"/>
      <c r="X79" s="6"/>
      <c r="Y79" s="25"/>
      <c r="Z79" s="8"/>
      <c r="AA79" s="8"/>
      <c r="AB79" s="17"/>
    </row>
    <row r="80" spans="1:28" ht="15" customHeight="1">
      <c r="A80" s="16"/>
      <c r="B80" s="2"/>
      <c r="C80" s="2"/>
      <c r="D80" s="24"/>
      <c r="E80" s="6"/>
      <c r="F80" s="7"/>
      <c r="G80" s="6" t="s">
        <v>23</v>
      </c>
      <c r="H80" s="95">
        <v>4.2</v>
      </c>
      <c r="I80" s="95"/>
      <c r="J80" s="6" t="s">
        <v>18</v>
      </c>
      <c r="K80" s="95">
        <v>4.3</v>
      </c>
      <c r="L80" s="95"/>
      <c r="M80" s="6" t="s">
        <v>19</v>
      </c>
      <c r="N80" s="6" t="s">
        <v>20</v>
      </c>
      <c r="O80" s="9">
        <v>2</v>
      </c>
      <c r="P80" s="6" t="s">
        <v>10</v>
      </c>
      <c r="Q80" s="95">
        <v>0.1</v>
      </c>
      <c r="R80" s="95"/>
      <c r="S80" s="6" t="s">
        <v>19</v>
      </c>
      <c r="T80" s="6" t="s">
        <v>10</v>
      </c>
      <c r="U80" s="9">
        <v>1</v>
      </c>
      <c r="V80" s="6"/>
      <c r="W80" s="6"/>
      <c r="X80" s="6"/>
      <c r="Y80" s="25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/>
      <c r="G81" s="6" t="s">
        <v>34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11</v>
      </c>
      <c r="W81" s="95">
        <f>ROUND((SQRT(J79^2+N79^2)*S79+(H80+K80)/O80*Q80)*U80, 3)</f>
        <v>0.51700000000000002</v>
      </c>
      <c r="X81" s="95"/>
      <c r="Y81" s="96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16</v>
      </c>
      <c r="G82" s="6" t="s">
        <v>23</v>
      </c>
      <c r="H82" s="95">
        <v>0.65</v>
      </c>
      <c r="I82" s="95"/>
      <c r="J82" s="6" t="s">
        <v>10</v>
      </c>
      <c r="K82" s="95">
        <v>0.02</v>
      </c>
      <c r="L82" s="95"/>
      <c r="M82" s="6" t="s">
        <v>18</v>
      </c>
      <c r="N82" s="95">
        <v>4.3</v>
      </c>
      <c r="O82" s="95"/>
      <c r="P82" s="6" t="s">
        <v>10</v>
      </c>
      <c r="Q82" s="95">
        <v>0.02</v>
      </c>
      <c r="R82" s="95"/>
      <c r="S82" s="6" t="s">
        <v>19</v>
      </c>
      <c r="T82" s="6" t="s">
        <v>10</v>
      </c>
      <c r="U82" s="9">
        <v>1</v>
      </c>
      <c r="V82" s="6"/>
      <c r="W82" s="6"/>
      <c r="X82" s="6"/>
      <c r="Y82" s="25"/>
      <c r="Z82" s="8"/>
      <c r="AA82" s="8"/>
      <c r="AB82" s="17"/>
    </row>
    <row r="83" spans="1:28" ht="15" customHeight="1">
      <c r="A83" s="16"/>
      <c r="B83" s="2"/>
      <c r="C83" s="2"/>
      <c r="D83" s="24"/>
      <c r="E83" s="6"/>
      <c r="F83" s="7"/>
      <c r="G83" s="6" t="s">
        <v>34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f>ROUND((H82*K82+N82*Q82)*U82, 3)</f>
        <v>9.9000000000000005E-2</v>
      </c>
      <c r="X83" s="95"/>
      <c r="Y83" s="96"/>
      <c r="Z83" s="8"/>
      <c r="AA83" s="8"/>
      <c r="AB83" s="17"/>
    </row>
    <row r="84" spans="1:28" ht="15" customHeight="1">
      <c r="A84" s="16"/>
      <c r="B84" s="2"/>
      <c r="C84" s="2"/>
      <c r="D84" s="24"/>
      <c r="E84" s="6"/>
      <c r="F84" s="7" t="s">
        <v>21</v>
      </c>
      <c r="G84" s="6" t="s">
        <v>23</v>
      </c>
      <c r="H84" s="95">
        <v>0.03</v>
      </c>
      <c r="I84" s="95"/>
      <c r="J84" s="6" t="s">
        <v>10</v>
      </c>
      <c r="K84" s="95">
        <v>0.65</v>
      </c>
      <c r="L84" s="95"/>
      <c r="M84" s="6" t="s">
        <v>18</v>
      </c>
      <c r="N84" s="6" t="s">
        <v>23</v>
      </c>
      <c r="O84" s="95">
        <v>4.3</v>
      </c>
      <c r="P84" s="95"/>
      <c r="Q84" s="6" t="s">
        <v>18</v>
      </c>
      <c r="R84" s="95">
        <v>4.2699999999999996</v>
      </c>
      <c r="S84" s="95"/>
      <c r="T84" s="6" t="s">
        <v>19</v>
      </c>
      <c r="U84" s="6" t="s">
        <v>20</v>
      </c>
      <c r="V84" s="6"/>
      <c r="W84" s="6"/>
      <c r="X84" s="6"/>
      <c r="Y84" s="25"/>
      <c r="Z84" s="8"/>
      <c r="AA84" s="8"/>
      <c r="AB84" s="17"/>
    </row>
    <row r="85" spans="1:28" ht="15" customHeight="1">
      <c r="A85" s="16"/>
      <c r="B85" s="2"/>
      <c r="C85" s="2"/>
      <c r="D85" s="24"/>
      <c r="E85" s="6"/>
      <c r="F85" s="7"/>
      <c r="G85" s="9">
        <v>2</v>
      </c>
      <c r="H85" s="6" t="s">
        <v>10</v>
      </c>
      <c r="I85" s="95">
        <v>0.03</v>
      </c>
      <c r="J85" s="95"/>
      <c r="K85" s="6" t="s">
        <v>19</v>
      </c>
      <c r="L85" s="6" t="s">
        <v>10</v>
      </c>
      <c r="M85" s="9">
        <v>1</v>
      </c>
      <c r="N85" s="6" t="s">
        <v>34</v>
      </c>
      <c r="O85" s="6"/>
      <c r="P85" s="6"/>
      <c r="Q85" s="6"/>
      <c r="R85" s="6"/>
      <c r="S85" s="6"/>
      <c r="T85" s="6"/>
      <c r="U85" s="6"/>
      <c r="V85" s="6" t="s">
        <v>11</v>
      </c>
      <c r="W85" s="95">
        <f>ROUND((H84*K84+(O84+R84)/G85*I85)*M85, 3)</f>
        <v>0.14799999999999999</v>
      </c>
      <c r="X85" s="95"/>
      <c r="Y85" s="96"/>
      <c r="Z85" s="8"/>
      <c r="AA85" s="8"/>
      <c r="AB85" s="17"/>
    </row>
    <row r="86" spans="1:28" ht="15" customHeight="1">
      <c r="A86" s="16"/>
      <c r="B86" s="2"/>
      <c r="C86" s="2"/>
      <c r="D86" s="24"/>
      <c r="E86" s="6"/>
      <c r="F86" s="7" t="s">
        <v>22</v>
      </c>
      <c r="G86" s="6" t="s">
        <v>23</v>
      </c>
      <c r="H86" s="95">
        <v>0.12</v>
      </c>
      <c r="I86" s="95"/>
      <c r="J86" s="6" t="s">
        <v>10</v>
      </c>
      <c r="K86" s="95">
        <v>0.5</v>
      </c>
      <c r="L86" s="95"/>
      <c r="M86" s="6" t="s">
        <v>18</v>
      </c>
      <c r="N86" s="6" t="s">
        <v>23</v>
      </c>
      <c r="O86" s="95">
        <v>4.12</v>
      </c>
      <c r="P86" s="95"/>
      <c r="Q86" s="6" t="s">
        <v>18</v>
      </c>
      <c r="R86" s="95">
        <v>4</v>
      </c>
      <c r="S86" s="95"/>
      <c r="T86" s="6" t="s">
        <v>19</v>
      </c>
      <c r="U86" s="6" t="s">
        <v>20</v>
      </c>
      <c r="V86" s="6"/>
      <c r="W86" s="6"/>
      <c r="X86" s="6"/>
      <c r="Y86" s="25"/>
      <c r="Z86" s="8"/>
      <c r="AA86" s="8"/>
      <c r="AB86" s="17"/>
    </row>
    <row r="87" spans="1:28" ht="15" customHeight="1">
      <c r="A87" s="16"/>
      <c r="B87" s="2"/>
      <c r="C87" s="2"/>
      <c r="D87" s="24"/>
      <c r="E87" s="6"/>
      <c r="F87" s="7"/>
      <c r="G87" s="9">
        <v>2</v>
      </c>
      <c r="H87" s="6" t="s">
        <v>10</v>
      </c>
      <c r="I87" s="95">
        <v>0.12</v>
      </c>
      <c r="J87" s="95"/>
      <c r="K87" s="6" t="s">
        <v>19</v>
      </c>
      <c r="L87" s="6" t="s">
        <v>10</v>
      </c>
      <c r="M87" s="9">
        <v>1</v>
      </c>
      <c r="N87" s="6" t="s">
        <v>34</v>
      </c>
      <c r="O87" s="6"/>
      <c r="P87" s="6"/>
      <c r="Q87" s="6"/>
      <c r="R87" s="6"/>
      <c r="S87" s="6"/>
      <c r="T87" s="6"/>
      <c r="U87" s="6"/>
      <c r="V87" s="6" t="s">
        <v>11</v>
      </c>
      <c r="W87" s="95">
        <f>ROUND((H86*K86+(O86+R86)/G87*I87)*M87, 3)</f>
        <v>0.54700000000000004</v>
      </c>
      <c r="X87" s="95"/>
      <c r="Y87" s="96"/>
      <c r="Z87" s="8"/>
      <c r="AA87" s="8"/>
      <c r="AB87" s="17"/>
    </row>
    <row r="88" spans="1:28" ht="15" customHeight="1">
      <c r="A88" s="18"/>
      <c r="B88" s="11"/>
      <c r="C88" s="11"/>
      <c r="D88" s="26"/>
      <c r="E88" s="12"/>
      <c r="F88" s="13" t="s">
        <v>28</v>
      </c>
      <c r="G88" s="12" t="s">
        <v>23</v>
      </c>
      <c r="H88" s="12" t="s">
        <v>32</v>
      </c>
      <c r="I88" s="12" t="s">
        <v>23</v>
      </c>
      <c r="J88" s="98">
        <v>0.3</v>
      </c>
      <c r="K88" s="98"/>
      <c r="L88" s="12" t="s">
        <v>15</v>
      </c>
      <c r="M88" s="12" t="s">
        <v>18</v>
      </c>
      <c r="N88" s="98">
        <v>0.42</v>
      </c>
      <c r="O88" s="98"/>
      <c r="P88" s="12" t="s">
        <v>15</v>
      </c>
      <c r="Q88" s="12" t="s">
        <v>19</v>
      </c>
      <c r="R88" s="12" t="s">
        <v>10</v>
      </c>
      <c r="S88" s="98">
        <v>0.5</v>
      </c>
      <c r="T88" s="98"/>
      <c r="U88" s="12" t="s">
        <v>18</v>
      </c>
      <c r="V88" s="12"/>
      <c r="W88" s="12"/>
      <c r="X88" s="12"/>
      <c r="Y88" s="27"/>
      <c r="Z88" s="14"/>
      <c r="AA88" s="14"/>
      <c r="AB88" s="19"/>
    </row>
    <row r="89" spans="1:28" ht="15" customHeight="1">
      <c r="A89" s="20" t="s">
        <v>198</v>
      </c>
      <c r="B89" s="2"/>
      <c r="C89" s="2"/>
      <c r="D89" s="22"/>
      <c r="E89" s="6"/>
      <c r="F89" s="7"/>
      <c r="G89" s="95">
        <v>0.3</v>
      </c>
      <c r="H89" s="95"/>
      <c r="I89" s="6" t="s">
        <v>10</v>
      </c>
      <c r="J89" s="95">
        <v>0.42</v>
      </c>
      <c r="K89" s="95"/>
      <c r="L89" s="6" t="s">
        <v>20</v>
      </c>
      <c r="M89" s="9">
        <v>2</v>
      </c>
      <c r="N89" s="6" t="s">
        <v>19</v>
      </c>
      <c r="O89" s="6" t="s">
        <v>10</v>
      </c>
      <c r="P89" s="9">
        <v>1</v>
      </c>
      <c r="Q89" s="6" t="s">
        <v>34</v>
      </c>
      <c r="R89" s="6"/>
      <c r="S89" s="6"/>
      <c r="T89" s="6"/>
      <c r="U89" s="6"/>
      <c r="V89" s="6" t="s">
        <v>11</v>
      </c>
      <c r="W89" s="95">
        <f>ROUND((SQRT(J88^2+N88^2)*S88+G89*J89/M89)*P89, 3)</f>
        <v>0.32100000000000001</v>
      </c>
      <c r="X89" s="95"/>
      <c r="Y89" s="108"/>
      <c r="Z89" s="8"/>
      <c r="AA89" s="8"/>
      <c r="AB89" s="21"/>
    </row>
    <row r="90" spans="1:28" ht="15" customHeight="1">
      <c r="A90" s="86" t="s">
        <v>30</v>
      </c>
      <c r="B90" s="87"/>
      <c r="C90" s="87"/>
      <c r="D90" s="88"/>
      <c r="E90" s="6"/>
      <c r="F90" s="7" t="s">
        <v>192</v>
      </c>
      <c r="G90" s="6" t="s">
        <v>23</v>
      </c>
      <c r="H90" s="95">
        <v>0.5</v>
      </c>
      <c r="I90" s="95"/>
      <c r="J90" s="6" t="s">
        <v>10</v>
      </c>
      <c r="K90" s="95">
        <v>0.3</v>
      </c>
      <c r="L90" s="95"/>
      <c r="M90" s="6" t="s">
        <v>18</v>
      </c>
      <c r="N90" s="95">
        <v>4</v>
      </c>
      <c r="O90" s="95"/>
      <c r="P90" s="6" t="s">
        <v>10</v>
      </c>
      <c r="Q90" s="95">
        <v>0.3</v>
      </c>
      <c r="R90" s="95"/>
      <c r="S90" s="6" t="s">
        <v>19</v>
      </c>
      <c r="T90" s="6" t="s">
        <v>10</v>
      </c>
      <c r="U90" s="9">
        <v>1</v>
      </c>
      <c r="V90" s="6"/>
      <c r="W90" s="6"/>
      <c r="X90" s="6"/>
      <c r="Y90" s="25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/>
      <c r="G91" s="6" t="s">
        <v>34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">
        <v>11</v>
      </c>
      <c r="W91" s="95">
        <f>ROUND((H90*K90+N90*Q90)*U90, 3)</f>
        <v>1.35</v>
      </c>
      <c r="X91" s="95"/>
      <c r="Y91" s="96"/>
      <c r="Z91" s="8"/>
      <c r="AA91" s="8"/>
      <c r="AB91" s="17"/>
    </row>
    <row r="92" spans="1:28" ht="15" customHeight="1">
      <c r="A92" s="16"/>
      <c r="B92" s="2"/>
      <c r="C92" s="2"/>
      <c r="D92" s="24"/>
      <c r="E92" s="6"/>
      <c r="F92" s="7" t="s">
        <v>193</v>
      </c>
      <c r="G92" s="6" t="s">
        <v>23</v>
      </c>
      <c r="H92" s="95">
        <v>0.5</v>
      </c>
      <c r="I92" s="95"/>
      <c r="J92" s="6" t="s">
        <v>10</v>
      </c>
      <c r="K92" s="95">
        <v>0.88</v>
      </c>
      <c r="L92" s="95"/>
      <c r="M92" s="6" t="s">
        <v>18</v>
      </c>
      <c r="N92" s="95">
        <v>4.3</v>
      </c>
      <c r="O92" s="95"/>
      <c r="P92" s="6" t="s">
        <v>10</v>
      </c>
      <c r="Q92" s="95">
        <v>0.88</v>
      </c>
      <c r="R92" s="95"/>
      <c r="S92" s="6" t="s">
        <v>19</v>
      </c>
      <c r="T92" s="6" t="s">
        <v>10</v>
      </c>
      <c r="U92" s="9">
        <v>1</v>
      </c>
      <c r="V92" s="6"/>
      <c r="W92" s="6"/>
      <c r="X92" s="6"/>
      <c r="Y92" s="25"/>
      <c r="Z92" s="8"/>
      <c r="AA92" s="8"/>
      <c r="AB92" s="17"/>
    </row>
    <row r="93" spans="1:28" ht="15" customHeight="1">
      <c r="A93" s="16"/>
      <c r="B93" s="2"/>
      <c r="C93" s="2"/>
      <c r="D93" s="24"/>
      <c r="E93" s="6"/>
      <c r="F93" s="7"/>
      <c r="G93" s="6" t="s">
        <v>34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 t="s">
        <v>11</v>
      </c>
      <c r="W93" s="95">
        <f>ROUND((H92*K92+N92*Q92)*U92, 3)</f>
        <v>4.2240000000000002</v>
      </c>
      <c r="X93" s="95"/>
      <c r="Y93" s="96"/>
      <c r="Z93" s="8"/>
      <c r="AA93" s="8"/>
      <c r="AB93" s="17"/>
    </row>
    <row r="94" spans="1:28" ht="15" customHeight="1">
      <c r="A94" s="16"/>
      <c r="B94" s="2"/>
      <c r="C94" s="2"/>
      <c r="D94" s="24"/>
      <c r="E94" s="6"/>
      <c r="F94" s="7" t="s">
        <v>194</v>
      </c>
      <c r="G94" s="6" t="s">
        <v>23</v>
      </c>
      <c r="H94" s="95">
        <v>4.3</v>
      </c>
      <c r="I94" s="95"/>
      <c r="J94" s="6" t="s">
        <v>10</v>
      </c>
      <c r="K94" s="95">
        <v>0.5</v>
      </c>
      <c r="L94" s="95"/>
      <c r="M94" s="6" t="s">
        <v>18</v>
      </c>
      <c r="N94" s="95">
        <v>4.3</v>
      </c>
      <c r="O94" s="95"/>
      <c r="P94" s="6" t="s">
        <v>10</v>
      </c>
      <c r="Q94" s="95">
        <v>0</v>
      </c>
      <c r="R94" s="95"/>
      <c r="S94" s="6" t="s">
        <v>20</v>
      </c>
      <c r="T94" s="9">
        <v>2</v>
      </c>
      <c r="U94" s="6" t="s">
        <v>19</v>
      </c>
      <c r="V94" s="6"/>
      <c r="W94" s="6"/>
      <c r="X94" s="6"/>
      <c r="Y94" s="25"/>
      <c r="Z94" s="8"/>
      <c r="AA94" s="8"/>
      <c r="AB94" s="17"/>
    </row>
    <row r="95" spans="1:28" ht="15" customHeight="1">
      <c r="A95" s="16"/>
      <c r="B95" s="2"/>
      <c r="C95" s="2"/>
      <c r="D95" s="24"/>
      <c r="E95" s="6"/>
      <c r="F95" s="7"/>
      <c r="G95" s="6" t="s">
        <v>10</v>
      </c>
      <c r="H95" s="9">
        <v>1</v>
      </c>
      <c r="I95" s="6" t="s">
        <v>34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 t="s">
        <v>11</v>
      </c>
      <c r="W95" s="95">
        <f>ROUND((H94*K94+N94*Q94/T94)*H95, 3)</f>
        <v>2.15</v>
      </c>
      <c r="X95" s="95"/>
      <c r="Y95" s="96"/>
      <c r="Z95" s="8"/>
      <c r="AA95" s="8"/>
      <c r="AB95" s="17"/>
    </row>
    <row r="96" spans="1:28" ht="15" customHeight="1">
      <c r="A96" s="16"/>
      <c r="B96" s="2"/>
      <c r="C96" s="2"/>
      <c r="D96" s="24"/>
      <c r="E96" s="6"/>
      <c r="F96" s="7" t="s">
        <v>195</v>
      </c>
      <c r="G96" s="6" t="s">
        <v>23</v>
      </c>
      <c r="H96" s="95">
        <v>0.65</v>
      </c>
      <c r="I96" s="95"/>
      <c r="J96" s="6" t="s">
        <v>18</v>
      </c>
      <c r="K96" s="95">
        <v>0.5</v>
      </c>
      <c r="L96" s="95"/>
      <c r="M96" s="6" t="s">
        <v>19</v>
      </c>
      <c r="N96" s="6" t="s">
        <v>20</v>
      </c>
      <c r="O96" s="9">
        <v>2</v>
      </c>
      <c r="P96" s="6" t="s">
        <v>10</v>
      </c>
      <c r="Q96" s="95">
        <v>0.15</v>
      </c>
      <c r="R96" s="95"/>
      <c r="S96" s="6"/>
      <c r="T96" s="6"/>
      <c r="U96" s="6"/>
      <c r="V96" s="6" t="s">
        <v>11</v>
      </c>
      <c r="W96" s="95">
        <f>ROUND((H96+K96)/O96*Q96, 3)</f>
        <v>8.5999999999999993E-2</v>
      </c>
      <c r="X96" s="95"/>
      <c r="Y96" s="96"/>
      <c r="Z96" s="8"/>
      <c r="AA96" s="8"/>
      <c r="AB96" s="17" t="s">
        <v>36</v>
      </c>
    </row>
    <row r="97" spans="1:28" ht="15" customHeight="1">
      <c r="A97" s="16"/>
      <c r="B97" s="2"/>
      <c r="C97" s="2"/>
      <c r="D97" s="24"/>
      <c r="E97" s="6"/>
      <c r="F97" s="7" t="s">
        <v>195</v>
      </c>
      <c r="G97" s="95">
        <v>4.2699999999999996</v>
      </c>
      <c r="H97" s="95"/>
      <c r="I97" s="6" t="s">
        <v>10</v>
      </c>
      <c r="J97" s="95">
        <v>0.21199999999999999</v>
      </c>
      <c r="K97" s="95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">
        <v>11</v>
      </c>
      <c r="W97" s="95">
        <f>ROUND(G97*J97, 3)</f>
        <v>0.90500000000000003</v>
      </c>
      <c r="X97" s="95"/>
      <c r="Y97" s="96"/>
      <c r="Z97" s="89">
        <f>ROUND(SUM(W81:Y97), 3)</f>
        <v>10.347</v>
      </c>
      <c r="AA97" s="89"/>
      <c r="AB97" s="90"/>
    </row>
    <row r="98" spans="1:28" ht="15" customHeight="1">
      <c r="A98" s="18"/>
      <c r="B98" s="11"/>
      <c r="C98" s="11"/>
      <c r="D98" s="26"/>
      <c r="E98" s="12"/>
      <c r="F98" s="13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27"/>
      <c r="Z98" s="14"/>
      <c r="AA98" s="14"/>
      <c r="AB98" s="19"/>
    </row>
    <row r="99" spans="1:28" ht="15" customHeight="1">
      <c r="A99" s="20"/>
      <c r="B99" s="2"/>
      <c r="C99" s="2"/>
      <c r="D99" s="22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3"/>
      <c r="Z99" s="8"/>
      <c r="AA99" s="8"/>
      <c r="AB99" s="21"/>
    </row>
    <row r="100" spans="1:28" ht="15" customHeight="1">
      <c r="A100" s="16" t="s">
        <v>29</v>
      </c>
      <c r="B100" s="2"/>
      <c r="C100" s="2"/>
      <c r="D100" s="24"/>
      <c r="E100" s="6"/>
      <c r="F100" s="7" t="s">
        <v>31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5"/>
      <c r="Z100" s="8"/>
      <c r="AA100" s="8"/>
      <c r="AB100" s="17"/>
    </row>
    <row r="101" spans="1:28" ht="15" customHeight="1">
      <c r="A101" s="86" t="s">
        <v>201</v>
      </c>
      <c r="B101" s="87"/>
      <c r="C101" s="87"/>
      <c r="D101" s="88"/>
      <c r="E101" s="6"/>
      <c r="F101" s="7" t="s">
        <v>9</v>
      </c>
      <c r="G101" s="95">
        <v>3.2</v>
      </c>
      <c r="H101" s="95"/>
      <c r="I101" s="6" t="s">
        <v>10</v>
      </c>
      <c r="J101" s="95">
        <v>6</v>
      </c>
      <c r="K101" s="9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 t="s">
        <v>11</v>
      </c>
      <c r="W101" s="95">
        <f>ROUND(G101*J101, 3)</f>
        <v>19.2</v>
      </c>
      <c r="X101" s="95"/>
      <c r="Y101" s="96"/>
      <c r="Z101" s="8"/>
      <c r="AA101" s="8"/>
      <c r="AB101" s="17" t="s">
        <v>36</v>
      </c>
    </row>
    <row r="102" spans="1:28" ht="15" customHeight="1">
      <c r="A102" s="16"/>
      <c r="B102" s="2"/>
      <c r="C102" s="2"/>
      <c r="D102" s="24"/>
      <c r="E102" s="6"/>
      <c r="F102" s="7" t="s">
        <v>13</v>
      </c>
      <c r="G102" s="6" t="s">
        <v>23</v>
      </c>
      <c r="H102" s="95">
        <v>3.2</v>
      </c>
      <c r="I102" s="95"/>
      <c r="J102" s="6" t="s">
        <v>18</v>
      </c>
      <c r="K102" s="95">
        <v>4.2</v>
      </c>
      <c r="L102" s="95"/>
      <c r="M102" s="6" t="s">
        <v>19</v>
      </c>
      <c r="N102" s="6" t="s">
        <v>20</v>
      </c>
      <c r="O102" s="9">
        <v>2</v>
      </c>
      <c r="P102" s="6" t="s">
        <v>10</v>
      </c>
      <c r="Q102" s="95">
        <v>1</v>
      </c>
      <c r="R102" s="95"/>
      <c r="S102" s="6"/>
      <c r="T102" s="6"/>
      <c r="U102" s="6"/>
      <c r="V102" s="6" t="s">
        <v>11</v>
      </c>
      <c r="W102" s="95">
        <f>ROUND((H102+K102)/O102*Q102, 3)</f>
        <v>3.7</v>
      </c>
      <c r="X102" s="95"/>
      <c r="Y102" s="96"/>
      <c r="Z102" s="89">
        <f>ROUND(SUM(W101:Y102), 3)</f>
        <v>22.9</v>
      </c>
      <c r="AA102" s="89"/>
      <c r="AB102" s="90"/>
    </row>
    <row r="103" spans="1:28" ht="15" customHeight="1">
      <c r="A103" s="16"/>
      <c r="B103" s="2"/>
      <c r="C103" s="2"/>
      <c r="D103" s="24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 t="s">
        <v>37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 t="s">
        <v>13</v>
      </c>
      <c r="G105" s="6" t="s">
        <v>23</v>
      </c>
      <c r="H105" s="95">
        <v>4.2</v>
      </c>
      <c r="I105" s="95"/>
      <c r="J105" s="6" t="s">
        <v>18</v>
      </c>
      <c r="K105" s="95">
        <v>4.3</v>
      </c>
      <c r="L105" s="95"/>
      <c r="M105" s="6" t="s">
        <v>19</v>
      </c>
      <c r="N105" s="6" t="s">
        <v>20</v>
      </c>
      <c r="O105" s="9">
        <v>2</v>
      </c>
      <c r="P105" s="6" t="s">
        <v>10</v>
      </c>
      <c r="Q105" s="95">
        <v>0.1</v>
      </c>
      <c r="R105" s="95"/>
      <c r="S105" s="6"/>
      <c r="T105" s="6"/>
      <c r="U105" s="6"/>
      <c r="V105" s="6" t="s">
        <v>11</v>
      </c>
      <c r="W105" s="95">
        <f>ROUND((H105+K105)/O105*Q105, 3)</f>
        <v>0.42499999999999999</v>
      </c>
      <c r="X105" s="95"/>
      <c r="Y105" s="96"/>
      <c r="Z105" s="8"/>
      <c r="AA105" s="8"/>
      <c r="AB105" s="17"/>
    </row>
    <row r="106" spans="1:28" ht="15" customHeight="1">
      <c r="A106" s="16"/>
      <c r="B106" s="2"/>
      <c r="C106" s="2"/>
      <c r="D106" s="24"/>
      <c r="E106" s="6"/>
      <c r="F106" s="7" t="s">
        <v>16</v>
      </c>
      <c r="G106" s="95">
        <v>4.3</v>
      </c>
      <c r="H106" s="95"/>
      <c r="I106" s="6" t="s">
        <v>10</v>
      </c>
      <c r="J106" s="95">
        <v>0.02</v>
      </c>
      <c r="K106" s="9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">
        <v>11</v>
      </c>
      <c r="W106" s="95">
        <f>ROUND(G106*J106, 3)</f>
        <v>8.5999999999999993E-2</v>
      </c>
      <c r="X106" s="95"/>
      <c r="Y106" s="96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 t="s">
        <v>21</v>
      </c>
      <c r="G107" s="6" t="s">
        <v>23</v>
      </c>
      <c r="H107" s="95">
        <v>4.3</v>
      </c>
      <c r="I107" s="95"/>
      <c r="J107" s="6" t="s">
        <v>18</v>
      </c>
      <c r="K107" s="95">
        <v>4</v>
      </c>
      <c r="L107" s="95"/>
      <c r="M107" s="6" t="s">
        <v>19</v>
      </c>
      <c r="N107" s="6" t="s">
        <v>20</v>
      </c>
      <c r="O107" s="9">
        <v>2</v>
      </c>
      <c r="P107" s="6" t="s">
        <v>10</v>
      </c>
      <c r="Q107" s="95">
        <v>0.3</v>
      </c>
      <c r="R107" s="95"/>
      <c r="S107" s="6"/>
      <c r="T107" s="6"/>
      <c r="U107" s="6"/>
      <c r="V107" s="6" t="s">
        <v>11</v>
      </c>
      <c r="W107" s="95">
        <f>ROUND((H107+K107)/O107*Q107, 3)</f>
        <v>1.2450000000000001</v>
      </c>
      <c r="X107" s="95"/>
      <c r="Y107" s="96"/>
      <c r="Z107" s="8"/>
      <c r="AA107" s="8"/>
      <c r="AB107" s="17"/>
    </row>
    <row r="108" spans="1:28" ht="15" customHeight="1">
      <c r="A108" s="16"/>
      <c r="B108" s="2"/>
      <c r="C108" s="2"/>
      <c r="D108" s="24"/>
      <c r="E108" s="6"/>
      <c r="F108" s="7" t="s">
        <v>22</v>
      </c>
      <c r="G108" s="95">
        <v>4</v>
      </c>
      <c r="H108" s="95"/>
      <c r="I108" s="6" t="s">
        <v>10</v>
      </c>
      <c r="J108" s="95">
        <v>0.3</v>
      </c>
      <c r="K108" s="9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">
        <v>11</v>
      </c>
      <c r="W108" s="95">
        <f>ROUND(G108*J108, 3)</f>
        <v>1.2</v>
      </c>
      <c r="X108" s="95"/>
      <c r="Y108" s="96"/>
      <c r="Z108" s="8"/>
      <c r="AA108" s="8"/>
      <c r="AB108" s="17"/>
    </row>
    <row r="109" spans="1:28" ht="15" customHeight="1">
      <c r="A109" s="16"/>
      <c r="B109" s="2"/>
      <c r="C109" s="2"/>
      <c r="D109" s="24"/>
      <c r="E109" s="6"/>
      <c r="F109" s="7" t="s">
        <v>28</v>
      </c>
      <c r="G109" s="95">
        <v>4.3</v>
      </c>
      <c r="H109" s="95"/>
      <c r="I109" s="6" t="s">
        <v>10</v>
      </c>
      <c r="J109" s="95">
        <v>0.88</v>
      </c>
      <c r="K109" s="9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 t="s">
        <v>11</v>
      </c>
      <c r="W109" s="95">
        <f>ROUND(G109*J109, 3)</f>
        <v>3.7839999999999998</v>
      </c>
      <c r="X109" s="95"/>
      <c r="Y109" s="96"/>
      <c r="Z109" s="8"/>
      <c r="AA109" s="8"/>
      <c r="AB109" s="17" t="s">
        <v>36</v>
      </c>
    </row>
    <row r="110" spans="1:28" ht="15" customHeight="1">
      <c r="A110" s="16"/>
      <c r="B110" s="2"/>
      <c r="C110" s="2"/>
      <c r="D110" s="24"/>
      <c r="E110" s="6"/>
      <c r="F110" s="7" t="s">
        <v>192</v>
      </c>
      <c r="G110" s="95">
        <v>4.3</v>
      </c>
      <c r="H110" s="95"/>
      <c r="I110" s="6" t="s">
        <v>10</v>
      </c>
      <c r="J110" s="95">
        <v>0</v>
      </c>
      <c r="K110" s="95"/>
      <c r="L110" s="6" t="s">
        <v>20</v>
      </c>
      <c r="M110" s="9">
        <v>2</v>
      </c>
      <c r="N110" s="6"/>
      <c r="O110" s="6"/>
      <c r="P110" s="6"/>
      <c r="Q110" s="6"/>
      <c r="R110" s="6"/>
      <c r="S110" s="6"/>
      <c r="T110" s="6"/>
      <c r="U110" s="6"/>
      <c r="V110" s="6" t="s">
        <v>11</v>
      </c>
      <c r="W110" s="95" t="s">
        <v>35</v>
      </c>
      <c r="X110" s="95"/>
      <c r="Y110" s="96"/>
      <c r="Z110" s="95">
        <f>ROUND(SUM(W105:Y110), 3)</f>
        <v>6.74</v>
      </c>
      <c r="AA110" s="109"/>
      <c r="AB110" s="110"/>
    </row>
    <row r="111" spans="1:28" ht="15" customHeight="1">
      <c r="A111" s="18"/>
      <c r="B111" s="11"/>
      <c r="C111" s="11"/>
      <c r="D111" s="26"/>
      <c r="E111" s="12"/>
      <c r="F111" s="13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27"/>
      <c r="Z111" s="14"/>
      <c r="AA111" s="14"/>
      <c r="AB111" s="19"/>
    </row>
    <row r="112" spans="1:28" ht="15" customHeight="1">
      <c r="A112" s="20"/>
      <c r="B112" s="2"/>
      <c r="C112" s="2"/>
      <c r="D112" s="22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23"/>
      <c r="Z112" s="8"/>
      <c r="AA112" s="8"/>
      <c r="AB112" s="21"/>
    </row>
    <row r="113" spans="1:28" ht="15" customHeight="1">
      <c r="A113" s="16" t="s">
        <v>202</v>
      </c>
      <c r="B113" s="2"/>
      <c r="C113" s="2"/>
      <c r="D113" s="24"/>
      <c r="E113" s="6"/>
      <c r="F113" s="7" t="s">
        <v>46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25"/>
      <c r="Z113" s="8"/>
      <c r="AA113" s="8"/>
      <c r="AB113" s="17"/>
    </row>
    <row r="114" spans="1:28" ht="15" customHeight="1">
      <c r="A114" s="16"/>
      <c r="B114" s="2"/>
      <c r="C114" s="2"/>
      <c r="D114" s="24"/>
      <c r="E114" s="6"/>
      <c r="F114" s="7" t="s">
        <v>9</v>
      </c>
      <c r="G114" s="95">
        <v>1.1000000000000001</v>
      </c>
      <c r="H114" s="95"/>
      <c r="I114" s="6" t="s">
        <v>10</v>
      </c>
      <c r="J114" s="95">
        <v>6</v>
      </c>
      <c r="K114" s="95"/>
      <c r="L114" s="6" t="s">
        <v>10</v>
      </c>
      <c r="M114" s="95">
        <v>0.65</v>
      </c>
      <c r="N114" s="95"/>
      <c r="O114" s="6"/>
      <c r="P114" s="6"/>
      <c r="Q114" s="6"/>
      <c r="R114" s="6"/>
      <c r="S114" s="6"/>
      <c r="T114" s="6"/>
      <c r="U114" s="6"/>
      <c r="V114" s="6" t="s">
        <v>11</v>
      </c>
      <c r="W114" s="95">
        <f>ROUND(G114*J114*M114, 3)</f>
        <v>4.29</v>
      </c>
      <c r="X114" s="95"/>
      <c r="Y114" s="96"/>
      <c r="Z114" s="8"/>
      <c r="AA114" s="8"/>
      <c r="AB114" s="17" t="s">
        <v>24</v>
      </c>
    </row>
    <row r="115" spans="1:28" ht="15" customHeight="1">
      <c r="A115" s="16"/>
      <c r="B115" s="2"/>
      <c r="C115" s="2"/>
      <c r="D115" s="24"/>
      <c r="E115" s="6"/>
      <c r="F115" s="7" t="s">
        <v>9</v>
      </c>
      <c r="G115" s="95">
        <v>1.1000000000000001</v>
      </c>
      <c r="H115" s="95"/>
      <c r="I115" s="6" t="s">
        <v>10</v>
      </c>
      <c r="J115" s="95">
        <v>1.1000000000000001</v>
      </c>
      <c r="K115" s="95"/>
      <c r="L115" s="6" t="s">
        <v>20</v>
      </c>
      <c r="M115" s="9">
        <v>2</v>
      </c>
      <c r="N115" s="6" t="s">
        <v>10</v>
      </c>
      <c r="O115" s="95">
        <v>0.65</v>
      </c>
      <c r="P115" s="95"/>
      <c r="Q115" s="6"/>
      <c r="R115" s="6"/>
      <c r="S115" s="6"/>
      <c r="T115" s="6"/>
      <c r="U115" s="6"/>
      <c r="V115" s="6" t="s">
        <v>11</v>
      </c>
      <c r="W115" s="95">
        <f>ROUND(G115*J115/M115*O115, 3)</f>
        <v>0.39300000000000002</v>
      </c>
      <c r="X115" s="95"/>
      <c r="Y115" s="96"/>
      <c r="Z115" s="89">
        <f>ROUND(SUM(W114:Y115), 3)</f>
        <v>4.6829999999999998</v>
      </c>
      <c r="AA115" s="89"/>
      <c r="AB115" s="90"/>
    </row>
    <row r="116" spans="1:28" ht="15" customHeight="1">
      <c r="A116" s="16"/>
      <c r="B116" s="2"/>
      <c r="C116" s="2"/>
      <c r="D116" s="24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25"/>
      <c r="Z116" s="8"/>
      <c r="AA116" s="8"/>
      <c r="AB116" s="17"/>
    </row>
    <row r="117" spans="1:28" ht="15" customHeight="1">
      <c r="A117" s="16"/>
      <c r="B117" s="2"/>
      <c r="C117" s="2"/>
      <c r="D117" s="24"/>
      <c r="E117" s="6"/>
      <c r="F117" s="7" t="s">
        <v>47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25"/>
      <c r="Z117" s="8"/>
      <c r="AA117" s="8"/>
      <c r="AB117" s="17"/>
    </row>
    <row r="118" spans="1:28" ht="15" customHeight="1">
      <c r="A118" s="16"/>
      <c r="B118" s="2"/>
      <c r="C118" s="2"/>
      <c r="D118" s="24"/>
      <c r="E118" s="6"/>
      <c r="F118" s="7" t="s">
        <v>48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25"/>
      <c r="Z118" s="8"/>
      <c r="AA118" s="8"/>
      <c r="AB118" s="17" t="s">
        <v>36</v>
      </c>
    </row>
    <row r="119" spans="1:28" ht="15" customHeight="1">
      <c r="A119" s="16"/>
      <c r="B119" s="2"/>
      <c r="C119" s="2"/>
      <c r="D119" s="24"/>
      <c r="E119" s="6"/>
      <c r="F119" s="7" t="s">
        <v>9</v>
      </c>
      <c r="G119" s="6" t="s">
        <v>23</v>
      </c>
      <c r="H119" s="95">
        <v>1.1000000000000001</v>
      </c>
      <c r="I119" s="95"/>
      <c r="J119" s="6" t="s">
        <v>10</v>
      </c>
      <c r="K119" s="95">
        <v>0.65</v>
      </c>
      <c r="L119" s="95"/>
      <c r="M119" s="6" t="s">
        <v>19</v>
      </c>
      <c r="N119" s="6" t="s">
        <v>10</v>
      </c>
      <c r="O119" s="9">
        <v>3</v>
      </c>
      <c r="P119" s="6"/>
      <c r="Q119" s="6"/>
      <c r="R119" s="6"/>
      <c r="S119" s="6"/>
      <c r="T119" s="6"/>
      <c r="U119" s="6"/>
      <c r="V119" s="6" t="s">
        <v>11</v>
      </c>
      <c r="W119" s="95">
        <f>ROUND((H119*K119)*O119, 3)</f>
        <v>2.145</v>
      </c>
      <c r="X119" s="95"/>
      <c r="Y119" s="96"/>
      <c r="Z119" s="89">
        <f>ROUND(SUM(W119:X119), 3)</f>
        <v>2.145</v>
      </c>
      <c r="AA119" s="89"/>
      <c r="AB119" s="90"/>
    </row>
    <row r="120" spans="1:28" ht="15" customHeight="1">
      <c r="A120" s="18"/>
      <c r="B120" s="11"/>
      <c r="C120" s="11"/>
      <c r="D120" s="26"/>
      <c r="E120" s="12"/>
      <c r="F120" s="13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27"/>
      <c r="Z120" s="14"/>
      <c r="AA120" s="14"/>
      <c r="AB120" s="19"/>
    </row>
    <row r="121" spans="1:28" ht="15" customHeight="1">
      <c r="A121" s="2"/>
      <c r="B121" s="2"/>
      <c r="C121" s="2"/>
      <c r="D121" s="2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</row>
    <row r="122" spans="1:28" ht="15" customHeight="1">
      <c r="A122" s="2"/>
      <c r="B122" s="2"/>
      <c r="C122" s="2"/>
      <c r="D122" s="2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</row>
    <row r="123" spans="1:28" ht="15" customHeight="1">
      <c r="A123" s="2"/>
      <c r="B123" s="2"/>
      <c r="C123" s="2"/>
      <c r="D123" s="2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ht="15" customHeight="1">
      <c r="A124" s="2"/>
      <c r="B124" s="2"/>
      <c r="C124" s="2"/>
      <c r="D124" s="2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ht="15" customHeight="1">
      <c r="A125" s="2"/>
      <c r="B125" s="2"/>
      <c r="C125" s="2"/>
      <c r="D125" s="2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ht="15" customHeight="1">
      <c r="A126" s="2"/>
      <c r="B126" s="2"/>
      <c r="C126" s="2"/>
      <c r="D126" s="2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ht="15" customHeight="1">
      <c r="A127" s="2"/>
      <c r="B127" s="2"/>
      <c r="C127" s="2"/>
      <c r="D127" s="2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/>
      <c r="B146" s="2"/>
      <c r="C146" s="2"/>
      <c r="D146" s="24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/>
    </row>
    <row r="148" spans="1:28" ht="15" customHeight="1">
      <c r="A148" s="16"/>
      <c r="B148" s="2"/>
      <c r="C148" s="2"/>
      <c r="D148" s="24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25"/>
      <c r="Z148" s="8"/>
      <c r="AA148" s="8"/>
      <c r="AB148" s="17"/>
    </row>
    <row r="149" spans="1:28" ht="15" customHeight="1">
      <c r="A149" s="16"/>
      <c r="B149" s="2"/>
      <c r="C149" s="2"/>
      <c r="D149" s="24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25"/>
      <c r="Z149" s="8"/>
      <c r="AA149" s="8"/>
      <c r="AB149" s="17"/>
    </row>
    <row r="150" spans="1:28" ht="15" customHeight="1">
      <c r="A150" s="16"/>
      <c r="B150" s="2"/>
      <c r="C150" s="2"/>
      <c r="D150" s="24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5"/>
      <c r="Z150" s="8"/>
      <c r="AA150" s="8"/>
      <c r="AB150" s="17"/>
    </row>
    <row r="151" spans="1:28" ht="15" customHeight="1">
      <c r="A151" s="16"/>
      <c r="B151" s="2"/>
      <c r="C151" s="2"/>
      <c r="D151" s="24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25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25"/>
      <c r="Z153" s="8"/>
      <c r="AA153" s="8"/>
      <c r="AB153" s="17"/>
    </row>
    <row r="154" spans="1:28" ht="15" customHeight="1">
      <c r="A154" s="16"/>
      <c r="B154" s="2"/>
      <c r="C154" s="2"/>
      <c r="D154" s="24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25"/>
      <c r="Z154" s="8"/>
      <c r="AA154" s="8"/>
      <c r="AB154" s="17"/>
    </row>
    <row r="155" spans="1:28" ht="15" customHeight="1">
      <c r="A155" s="16"/>
      <c r="B155" s="2"/>
      <c r="C155" s="2"/>
      <c r="D155" s="24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5"/>
      <c r="Z155" s="8"/>
      <c r="AA155" s="8"/>
      <c r="AB155" s="17"/>
    </row>
    <row r="156" spans="1:28" ht="15" customHeight="1">
      <c r="A156" s="16" t="s">
        <v>203</v>
      </c>
      <c r="B156" s="2"/>
      <c r="C156" s="2"/>
      <c r="D156" s="24"/>
      <c r="E156" s="6"/>
      <c r="F156" s="7" t="s">
        <v>51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/>
    </row>
    <row r="157" spans="1:28" ht="15" customHeight="1">
      <c r="A157" s="86" t="s">
        <v>50</v>
      </c>
      <c r="B157" s="87"/>
      <c r="C157" s="87"/>
      <c r="D157" s="88"/>
      <c r="E157" s="6"/>
      <c r="F157" s="7"/>
      <c r="G157" s="95">
        <v>4.8</v>
      </c>
      <c r="H157" s="95"/>
      <c r="I157" s="6" t="s">
        <v>10</v>
      </c>
      <c r="J157" s="95">
        <v>8.1</v>
      </c>
      <c r="K157" s="95"/>
      <c r="L157" s="10" t="s">
        <v>159</v>
      </c>
      <c r="M157" s="6"/>
      <c r="N157" s="6"/>
      <c r="O157" s="6"/>
      <c r="P157" s="6"/>
      <c r="Q157" s="6"/>
      <c r="R157" s="6"/>
      <c r="S157" s="6"/>
      <c r="T157" s="6"/>
      <c r="U157" s="6"/>
      <c r="V157" s="6" t="s">
        <v>11</v>
      </c>
      <c r="W157" s="95">
        <f>ROUND(G157*J157, 3)</f>
        <v>38.880000000000003</v>
      </c>
      <c r="X157" s="95"/>
      <c r="Y157" s="96"/>
      <c r="Z157" s="8"/>
      <c r="AA157" s="8"/>
      <c r="AB157" s="17" t="s">
        <v>36</v>
      </c>
    </row>
    <row r="158" spans="1:28" ht="15" customHeight="1">
      <c r="A158" s="16"/>
      <c r="B158" s="2"/>
      <c r="C158" s="2"/>
      <c r="D158" s="24"/>
      <c r="E158" s="6"/>
      <c r="F158" s="7"/>
      <c r="G158" s="95">
        <v>3.4</v>
      </c>
      <c r="H158" s="95"/>
      <c r="I158" s="6" t="s">
        <v>10</v>
      </c>
      <c r="J158" s="95">
        <v>8.1</v>
      </c>
      <c r="K158" s="95"/>
      <c r="L158" s="10" t="s">
        <v>204</v>
      </c>
      <c r="M158" s="6"/>
      <c r="N158" s="6"/>
      <c r="O158" s="6"/>
      <c r="P158" s="6"/>
      <c r="Q158" s="6"/>
      <c r="R158" s="6"/>
      <c r="S158" s="6"/>
      <c r="T158" s="6"/>
      <c r="U158" s="6"/>
      <c r="V158" s="6" t="s">
        <v>11</v>
      </c>
      <c r="W158" s="95">
        <f>ROUND(G158*J158, 3)</f>
        <v>27.54</v>
      </c>
      <c r="X158" s="95"/>
      <c r="Y158" s="96"/>
      <c r="Z158" s="89">
        <f>ROUND(SUM(W157:Y158), 3)</f>
        <v>66.42</v>
      </c>
      <c r="AA158" s="89"/>
      <c r="AB158" s="90"/>
    </row>
    <row r="159" spans="1:28" ht="15" customHeight="1">
      <c r="A159" s="18"/>
      <c r="B159" s="11"/>
      <c r="C159" s="11"/>
      <c r="D159" s="26"/>
      <c r="E159" s="12"/>
      <c r="F159" s="13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27"/>
      <c r="Z159" s="14"/>
      <c r="AA159" s="14"/>
      <c r="AB159" s="19"/>
    </row>
    <row r="160" spans="1:28" ht="15" customHeight="1">
      <c r="A160" s="20"/>
      <c r="B160" s="2"/>
      <c r="C160" s="2"/>
      <c r="D160" s="22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3"/>
      <c r="Z160" s="8"/>
      <c r="AA160" s="8"/>
      <c r="AB160" s="21"/>
    </row>
    <row r="161" spans="1:28" ht="15" customHeight="1">
      <c r="A161" s="16" t="s">
        <v>205</v>
      </c>
      <c r="B161" s="2"/>
      <c r="C161" s="2"/>
      <c r="D161" s="24"/>
      <c r="E161" s="6"/>
      <c r="F161" s="7" t="s">
        <v>53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5"/>
      <c r="Z161" s="8"/>
      <c r="AA161" s="8"/>
      <c r="AB161" s="17"/>
    </row>
    <row r="162" spans="1:28" ht="15" customHeight="1">
      <c r="A162" s="86" t="s">
        <v>50</v>
      </c>
      <c r="B162" s="87"/>
      <c r="C162" s="87"/>
      <c r="D162" s="88"/>
      <c r="E162" s="6"/>
      <c r="F162" s="7"/>
      <c r="G162" s="10" t="s">
        <v>206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 t="s">
        <v>11</v>
      </c>
      <c r="W162" s="95">
        <v>24</v>
      </c>
      <c r="X162" s="95"/>
      <c r="Y162" s="96"/>
      <c r="Z162" s="8"/>
      <c r="AA162" s="8"/>
      <c r="AB162" s="17" t="s">
        <v>56</v>
      </c>
    </row>
    <row r="163" spans="1:28" ht="15" customHeight="1">
      <c r="A163" s="16"/>
      <c r="B163" s="2"/>
      <c r="C163" s="2"/>
      <c r="D163" s="24"/>
      <c r="E163" s="6"/>
      <c r="F163" s="7"/>
      <c r="G163" s="10" t="s">
        <v>207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 t="s">
        <v>11</v>
      </c>
      <c r="W163" s="95">
        <v>17</v>
      </c>
      <c r="X163" s="95"/>
      <c r="Y163" s="96"/>
      <c r="Z163" s="89">
        <f>ROUND(SUM(W162:Y163), 3)</f>
        <v>41</v>
      </c>
      <c r="AA163" s="89"/>
      <c r="AB163" s="90"/>
    </row>
    <row r="164" spans="1:28" ht="15" customHeight="1">
      <c r="A164" s="18"/>
      <c r="B164" s="11"/>
      <c r="C164" s="11"/>
      <c r="D164" s="26"/>
      <c r="E164" s="12"/>
      <c r="F164" s="13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27"/>
      <c r="Z164" s="14"/>
      <c r="AA164" s="14"/>
      <c r="AB164" s="19"/>
    </row>
    <row r="165" spans="1:28" ht="15" customHeight="1">
      <c r="A165" s="20"/>
      <c r="B165" s="2"/>
      <c r="C165" s="2"/>
      <c r="D165" s="22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23"/>
      <c r="Z165" s="8"/>
      <c r="AA165" s="8"/>
      <c r="AB165" s="21"/>
    </row>
    <row r="166" spans="1:28" ht="15" customHeight="1">
      <c r="A166" s="16" t="s">
        <v>208</v>
      </c>
      <c r="B166" s="2"/>
      <c r="C166" s="2"/>
      <c r="D166" s="24"/>
      <c r="E166" s="6"/>
      <c r="F166" s="7" t="s">
        <v>69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25"/>
      <c r="Z166" s="8"/>
      <c r="AA166" s="8"/>
      <c r="AB166" s="17" t="s">
        <v>71</v>
      </c>
    </row>
    <row r="167" spans="1:28" ht="15" customHeight="1">
      <c r="A167" s="86" t="s">
        <v>68</v>
      </c>
      <c r="B167" s="87"/>
      <c r="C167" s="87"/>
      <c r="D167" s="88"/>
      <c r="E167" s="6"/>
      <c r="F167" s="7"/>
      <c r="G167" s="10" t="s">
        <v>209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 t="s">
        <v>11</v>
      </c>
      <c r="W167" s="95">
        <v>72.763000000000005</v>
      </c>
      <c r="X167" s="95"/>
      <c r="Y167" s="96"/>
      <c r="Z167" s="89">
        <f>ROUND(SUM(W167:X167), 3)</f>
        <v>72.763000000000005</v>
      </c>
      <c r="AA167" s="89"/>
      <c r="AB167" s="90"/>
    </row>
    <row r="168" spans="1:28" ht="15" customHeight="1">
      <c r="A168" s="18"/>
      <c r="B168" s="11"/>
      <c r="C168" s="11"/>
      <c r="D168" s="26"/>
      <c r="E168" s="12"/>
      <c r="F168" s="1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27"/>
      <c r="Z168" s="14"/>
      <c r="AA168" s="14"/>
      <c r="AB168" s="19"/>
    </row>
    <row r="169" spans="1:28" ht="15" customHeight="1">
      <c r="A169" s="20"/>
      <c r="B169" s="2"/>
      <c r="C169" s="2"/>
      <c r="D169" s="22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23"/>
      <c r="Z169" s="8"/>
      <c r="AA169" s="8"/>
      <c r="AB169" s="21"/>
    </row>
    <row r="170" spans="1:28" ht="15" customHeight="1">
      <c r="A170" s="16" t="s">
        <v>210</v>
      </c>
      <c r="B170" s="2"/>
      <c r="C170" s="2"/>
      <c r="D170" s="24"/>
      <c r="E170" s="6"/>
      <c r="F170" s="7" t="s">
        <v>74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25"/>
      <c r="Z170" s="8"/>
      <c r="AA170" s="8"/>
      <c r="AB170" s="17"/>
    </row>
    <row r="171" spans="1:28" ht="15" customHeight="1">
      <c r="A171" s="86" t="s">
        <v>74</v>
      </c>
      <c r="B171" s="87"/>
      <c r="C171" s="87"/>
      <c r="D171" s="88"/>
      <c r="E171" s="6"/>
      <c r="F171" s="7"/>
      <c r="G171" s="10" t="s">
        <v>209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 t="s">
        <v>11</v>
      </c>
      <c r="W171" s="95">
        <v>72.763000000000005</v>
      </c>
      <c r="X171" s="95"/>
      <c r="Y171" s="96"/>
      <c r="Z171" s="8"/>
      <c r="AA171" s="8"/>
      <c r="AB171" s="17"/>
    </row>
    <row r="172" spans="1:28" ht="15" customHeight="1">
      <c r="A172" s="16"/>
      <c r="B172" s="2"/>
      <c r="C172" s="2"/>
      <c r="D172" s="24"/>
      <c r="E172" s="6"/>
      <c r="F172" s="7"/>
      <c r="G172" s="95">
        <v>4.3</v>
      </c>
      <c r="H172" s="95"/>
      <c r="I172" s="6" t="s">
        <v>10</v>
      </c>
      <c r="J172" s="95">
        <v>0.5</v>
      </c>
      <c r="K172" s="9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 t="s">
        <v>11</v>
      </c>
      <c r="W172" s="95">
        <f>ROUND(G172*J172, 3)</f>
        <v>2.15</v>
      </c>
      <c r="X172" s="95"/>
      <c r="Y172" s="96"/>
      <c r="Z172" s="8"/>
      <c r="AA172" s="8"/>
      <c r="AB172" s="17"/>
    </row>
    <row r="173" spans="1:28" ht="15" customHeight="1">
      <c r="A173" s="16"/>
      <c r="B173" s="2"/>
      <c r="C173" s="2"/>
      <c r="D173" s="24"/>
      <c r="E173" s="6"/>
      <c r="F173" s="7"/>
      <c r="G173" s="6" t="s">
        <v>32</v>
      </c>
      <c r="H173" s="6" t="s">
        <v>23</v>
      </c>
      <c r="I173" s="95">
        <v>0.51200000000000001</v>
      </c>
      <c r="J173" s="95"/>
      <c r="K173" s="6" t="s">
        <v>10</v>
      </c>
      <c r="L173" s="6" t="s">
        <v>23</v>
      </c>
      <c r="M173" s="95">
        <v>0.51200000000000001</v>
      </c>
      <c r="N173" s="95"/>
      <c r="O173" s="6" t="s">
        <v>35</v>
      </c>
      <c r="P173" s="95">
        <v>0.3</v>
      </c>
      <c r="Q173" s="95"/>
      <c r="R173" s="6" t="s">
        <v>19</v>
      </c>
      <c r="S173" s="6" t="s">
        <v>10</v>
      </c>
      <c r="T173" s="6" t="s">
        <v>23</v>
      </c>
      <c r="U173" s="6"/>
      <c r="V173" s="6"/>
      <c r="W173" s="6"/>
      <c r="X173" s="6"/>
      <c r="Y173" s="25"/>
      <c r="Z173" s="8"/>
      <c r="AA173" s="8"/>
      <c r="AB173" s="17" t="s">
        <v>71</v>
      </c>
    </row>
    <row r="174" spans="1:28" ht="15" customHeight="1">
      <c r="A174" s="18"/>
      <c r="B174" s="11"/>
      <c r="C174" s="11"/>
      <c r="D174" s="26"/>
      <c r="E174" s="12"/>
      <c r="F174" s="13"/>
      <c r="G174" s="98">
        <v>0.51200000000000001</v>
      </c>
      <c r="H174" s="98"/>
      <c r="I174" s="12" t="s">
        <v>35</v>
      </c>
      <c r="J174" s="98">
        <v>0.3</v>
      </c>
      <c r="K174" s="98"/>
      <c r="L174" s="12" t="s">
        <v>19</v>
      </c>
      <c r="M174" s="12" t="s">
        <v>10</v>
      </c>
      <c r="N174" s="12" t="s">
        <v>23</v>
      </c>
      <c r="O174" s="98">
        <v>0.51200000000000001</v>
      </c>
      <c r="P174" s="98"/>
      <c r="Q174" s="12" t="s">
        <v>35</v>
      </c>
      <c r="R174" s="98">
        <v>0.42399999999999999</v>
      </c>
      <c r="S174" s="98"/>
      <c r="T174" s="12" t="s">
        <v>65</v>
      </c>
      <c r="U174" s="12"/>
      <c r="V174" s="12" t="s">
        <v>11</v>
      </c>
      <c r="W174" s="98">
        <f>ROUND(SQRT(I173*(M173-P173)*(G174-J174)*(O174-R174)), 3)</f>
        <v>4.4999999999999998E-2</v>
      </c>
      <c r="X174" s="98"/>
      <c r="Y174" s="99"/>
      <c r="Z174" s="93">
        <f>ROUND(SUM(W171:Y174), 3)</f>
        <v>74.957999999999998</v>
      </c>
      <c r="AA174" s="93"/>
      <c r="AB174" s="94"/>
    </row>
    <row r="175" spans="1:28" ht="15" customHeight="1">
      <c r="A175" s="49"/>
      <c r="B175" s="11"/>
      <c r="C175" s="11"/>
      <c r="D175" s="51"/>
      <c r="E175" s="12"/>
      <c r="F175" s="13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52"/>
      <c r="Z175" s="14"/>
      <c r="AA175" s="14"/>
      <c r="AB175" s="50"/>
    </row>
    <row r="176" spans="1:28" ht="15" customHeight="1">
      <c r="A176" s="20"/>
      <c r="B176" s="2"/>
      <c r="C176" s="2"/>
      <c r="D176" s="22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3"/>
      <c r="Z176" s="8"/>
      <c r="AA176" s="8"/>
      <c r="AB176" s="21"/>
    </row>
    <row r="177" spans="1:28" ht="15" customHeight="1">
      <c r="A177" s="16" t="s">
        <v>211</v>
      </c>
      <c r="B177" s="2"/>
      <c r="C177" s="2"/>
      <c r="D177" s="24"/>
      <c r="E177" s="6"/>
      <c r="F177" s="7" t="s">
        <v>213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25"/>
      <c r="Z177" s="8"/>
      <c r="AA177" s="8"/>
      <c r="AB177" s="17" t="s">
        <v>71</v>
      </c>
    </row>
    <row r="178" spans="1:28" ht="15" customHeight="1">
      <c r="A178" s="86" t="s">
        <v>212</v>
      </c>
      <c r="B178" s="87"/>
      <c r="C178" s="87"/>
      <c r="D178" s="88"/>
      <c r="E178" s="6"/>
      <c r="F178" s="7"/>
      <c r="G178" s="10" t="s">
        <v>214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 t="s">
        <v>11</v>
      </c>
      <c r="W178" s="95">
        <v>38.067</v>
      </c>
      <c r="X178" s="95"/>
      <c r="Y178" s="96"/>
      <c r="Z178" s="89">
        <f>ROUND(SUM(W178:X178), 3)</f>
        <v>38.067</v>
      </c>
      <c r="AA178" s="89"/>
      <c r="AB178" s="90"/>
    </row>
    <row r="179" spans="1:28" ht="15" customHeight="1">
      <c r="A179" s="28"/>
      <c r="B179" s="29"/>
      <c r="C179" s="29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0"/>
      <c r="Z179" s="29"/>
      <c r="AA179" s="29"/>
      <c r="AB179" s="30"/>
    </row>
    <row r="180" spans="1:28" ht="15" customHeight="1"/>
    <row r="181" spans="1:28" ht="15" customHeight="1"/>
    <row r="182" spans="1:28" ht="15" customHeight="1"/>
    <row r="183" spans="1:28" ht="15" customHeight="1"/>
    <row r="184" spans="1:28" ht="15" customHeight="1"/>
    <row r="185" spans="1:28" ht="15" customHeight="1"/>
    <row r="186" spans="1:28" ht="15" customHeight="1"/>
    <row r="187" spans="1:28" ht="15" customHeight="1"/>
    <row r="188" spans="1:28" ht="15" customHeight="1"/>
    <row r="189" spans="1:28" ht="15" customHeight="1"/>
    <row r="190" spans="1:28" ht="15" customHeight="1"/>
    <row r="191" spans="1:28" ht="15" customHeight="1"/>
    <row r="192" spans="1:2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196">
    <mergeCell ref="Z2:AB2"/>
    <mergeCell ref="G49:H49"/>
    <mergeCell ref="J49:K49"/>
    <mergeCell ref="M49:N49"/>
    <mergeCell ref="H50:I50"/>
    <mergeCell ref="K50:L50"/>
    <mergeCell ref="Q50:R50"/>
    <mergeCell ref="G51:H51"/>
    <mergeCell ref="G52:H52"/>
    <mergeCell ref="J52:K52"/>
    <mergeCell ref="M52:N52"/>
    <mergeCell ref="A2:D2"/>
    <mergeCell ref="E2:Y2"/>
    <mergeCell ref="G56:H56"/>
    <mergeCell ref="G57:H57"/>
    <mergeCell ref="J57:K57"/>
    <mergeCell ref="O57:P57"/>
    <mergeCell ref="G58:H58"/>
    <mergeCell ref="J58:K58"/>
    <mergeCell ref="M58:N58"/>
    <mergeCell ref="H53:I53"/>
    <mergeCell ref="K53:L53"/>
    <mergeCell ref="G54:H54"/>
    <mergeCell ref="H55:I55"/>
    <mergeCell ref="K55:L55"/>
    <mergeCell ref="H61:I61"/>
    <mergeCell ref="K61:L61"/>
    <mergeCell ref="Q61:R61"/>
    <mergeCell ref="G62:H62"/>
    <mergeCell ref="H69:I69"/>
    <mergeCell ref="K69:L69"/>
    <mergeCell ref="N69:O69"/>
    <mergeCell ref="Q69:R69"/>
    <mergeCell ref="G59:H59"/>
    <mergeCell ref="J59:K59"/>
    <mergeCell ref="M59:N59"/>
    <mergeCell ref="G60:H60"/>
    <mergeCell ref="J60:K60"/>
    <mergeCell ref="O60:P60"/>
    <mergeCell ref="J79:K79"/>
    <mergeCell ref="N79:O79"/>
    <mergeCell ref="S79:T79"/>
    <mergeCell ref="H80:I80"/>
    <mergeCell ref="K80:L80"/>
    <mergeCell ref="Q80:R80"/>
    <mergeCell ref="J71:K71"/>
    <mergeCell ref="N71:O71"/>
    <mergeCell ref="S71:T71"/>
    <mergeCell ref="H72:I72"/>
    <mergeCell ref="K72:L72"/>
    <mergeCell ref="Q72:R72"/>
    <mergeCell ref="I85:J85"/>
    <mergeCell ref="H86:I86"/>
    <mergeCell ref="K86:L86"/>
    <mergeCell ref="O86:P86"/>
    <mergeCell ref="R86:S86"/>
    <mergeCell ref="I87:J87"/>
    <mergeCell ref="H82:I82"/>
    <mergeCell ref="K82:L82"/>
    <mergeCell ref="N82:O82"/>
    <mergeCell ref="Q82:R82"/>
    <mergeCell ref="H84:I84"/>
    <mergeCell ref="K84:L84"/>
    <mergeCell ref="O84:P84"/>
    <mergeCell ref="R84:S84"/>
    <mergeCell ref="J88:K88"/>
    <mergeCell ref="N88:O88"/>
    <mergeCell ref="S88:T88"/>
    <mergeCell ref="G89:H89"/>
    <mergeCell ref="J89:K89"/>
    <mergeCell ref="H90:I90"/>
    <mergeCell ref="K90:L90"/>
    <mergeCell ref="N90:O90"/>
    <mergeCell ref="Q90:R90"/>
    <mergeCell ref="H96:I96"/>
    <mergeCell ref="K96:L96"/>
    <mergeCell ref="Q96:R96"/>
    <mergeCell ref="G97:H97"/>
    <mergeCell ref="J97:K97"/>
    <mergeCell ref="G101:H101"/>
    <mergeCell ref="J101:K101"/>
    <mergeCell ref="H92:I92"/>
    <mergeCell ref="K92:L92"/>
    <mergeCell ref="N92:O92"/>
    <mergeCell ref="Q92:R92"/>
    <mergeCell ref="H94:I94"/>
    <mergeCell ref="K94:L94"/>
    <mergeCell ref="N94:O94"/>
    <mergeCell ref="Q94:R94"/>
    <mergeCell ref="G106:H106"/>
    <mergeCell ref="J106:K106"/>
    <mergeCell ref="H107:I107"/>
    <mergeCell ref="K107:L107"/>
    <mergeCell ref="Q107:R107"/>
    <mergeCell ref="G108:H108"/>
    <mergeCell ref="J108:K108"/>
    <mergeCell ref="H102:I102"/>
    <mergeCell ref="K102:L102"/>
    <mergeCell ref="Q102:R102"/>
    <mergeCell ref="H105:I105"/>
    <mergeCell ref="K105:L105"/>
    <mergeCell ref="Q105:R105"/>
    <mergeCell ref="M114:N114"/>
    <mergeCell ref="G115:H115"/>
    <mergeCell ref="J115:K115"/>
    <mergeCell ref="O115:P115"/>
    <mergeCell ref="H119:I119"/>
    <mergeCell ref="K119:L119"/>
    <mergeCell ref="G109:H109"/>
    <mergeCell ref="J109:K109"/>
    <mergeCell ref="G110:H110"/>
    <mergeCell ref="J110:K110"/>
    <mergeCell ref="G114:H114"/>
    <mergeCell ref="J114:K114"/>
    <mergeCell ref="I173:J173"/>
    <mergeCell ref="M173:N173"/>
    <mergeCell ref="P173:Q173"/>
    <mergeCell ref="G174:H174"/>
    <mergeCell ref="J174:K174"/>
    <mergeCell ref="O174:P174"/>
    <mergeCell ref="G157:H157"/>
    <mergeCell ref="J157:K157"/>
    <mergeCell ref="G158:H158"/>
    <mergeCell ref="J158:K158"/>
    <mergeCell ref="G172:H172"/>
    <mergeCell ref="J172:K172"/>
    <mergeCell ref="R174:S174"/>
    <mergeCell ref="W49:Y49"/>
    <mergeCell ref="W51:Y51"/>
    <mergeCell ref="W52:Y52"/>
    <mergeCell ref="W54:Y54"/>
    <mergeCell ref="W56:Y56"/>
    <mergeCell ref="W57:Y57"/>
    <mergeCell ref="W58:Y58"/>
    <mergeCell ref="W59:Y59"/>
    <mergeCell ref="W60:Y60"/>
    <mergeCell ref="Q53:R53"/>
    <mergeCell ref="Q55:R55"/>
    <mergeCell ref="W76:Y76"/>
    <mergeCell ref="W81:Y81"/>
    <mergeCell ref="W83:Y83"/>
    <mergeCell ref="W85:Y85"/>
    <mergeCell ref="W87:Y87"/>
    <mergeCell ref="W89:Y89"/>
    <mergeCell ref="W62:Y62"/>
    <mergeCell ref="W64:Y64"/>
    <mergeCell ref="W65:Y65"/>
    <mergeCell ref="W70:Y70"/>
    <mergeCell ref="W73:Y73"/>
    <mergeCell ref="W75:Y75"/>
    <mergeCell ref="W102:Y102"/>
    <mergeCell ref="W105:Y105"/>
    <mergeCell ref="W106:Y106"/>
    <mergeCell ref="W107:Y107"/>
    <mergeCell ref="W108:Y108"/>
    <mergeCell ref="W109:Y109"/>
    <mergeCell ref="W91:Y91"/>
    <mergeCell ref="W93:Y93"/>
    <mergeCell ref="W95:Y95"/>
    <mergeCell ref="W96:Y96"/>
    <mergeCell ref="W97:Y97"/>
    <mergeCell ref="W101:Y101"/>
    <mergeCell ref="W167:Y167"/>
    <mergeCell ref="W171:Y171"/>
    <mergeCell ref="W172:Y172"/>
    <mergeCell ref="W174:Y174"/>
    <mergeCell ref="W110:Y110"/>
    <mergeCell ref="W114:Y114"/>
    <mergeCell ref="W115:Y115"/>
    <mergeCell ref="W119:Y119"/>
    <mergeCell ref="W157:Y157"/>
    <mergeCell ref="W158:Y158"/>
    <mergeCell ref="A171:D171"/>
    <mergeCell ref="A178:D178"/>
    <mergeCell ref="Z167:AB167"/>
    <mergeCell ref="Z174:AB174"/>
    <mergeCell ref="Z178:AB178"/>
    <mergeCell ref="A48:D48"/>
    <mergeCell ref="A69:D69"/>
    <mergeCell ref="A90:D90"/>
    <mergeCell ref="A101:D101"/>
    <mergeCell ref="A157:D157"/>
    <mergeCell ref="A162:D162"/>
    <mergeCell ref="A167:D167"/>
    <mergeCell ref="W178:Y178"/>
    <mergeCell ref="Z65:AB65"/>
    <mergeCell ref="Z76:AB76"/>
    <mergeCell ref="Z97:AB97"/>
    <mergeCell ref="Z102:AB102"/>
    <mergeCell ref="Z110:AB110"/>
    <mergeCell ref="Z115:AB115"/>
    <mergeCell ref="Z119:AB119"/>
    <mergeCell ref="Z158:AB158"/>
    <mergeCell ref="Z163:AB163"/>
    <mergeCell ref="W162:Y162"/>
    <mergeCell ref="W163:Y163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189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190</v>
      </c>
      <c r="F2" s="37" t="s">
        <v>191</v>
      </c>
      <c r="G2" s="38" t="s">
        <v>144</v>
      </c>
    </row>
    <row r="3" spans="1:7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'A2 접속슬래브(좌) 산출근거'!Z49</f>
        <v>39.96</v>
      </c>
      <c r="F3" s="34" t="s">
        <v>35</v>
      </c>
      <c r="G3" s="40">
        <f t="shared" ref="G3:G14" si="0">SUM(E3:F3)</f>
        <v>39.96</v>
      </c>
    </row>
    <row r="4" spans="1:7" ht="15" customHeight="1">
      <c r="A4" s="79"/>
      <c r="B4" s="33" t="s">
        <v>102</v>
      </c>
      <c r="C4" s="73"/>
      <c r="D4" s="33" t="s">
        <v>24</v>
      </c>
      <c r="E4" s="34">
        <f>'A2 접속슬래브(좌) 산출근거'!Z53</f>
        <v>8.2539999999999996</v>
      </c>
      <c r="F4" s="34" t="s">
        <v>35</v>
      </c>
      <c r="G4" s="40">
        <f t="shared" si="0"/>
        <v>8.2539999999999996</v>
      </c>
    </row>
    <row r="5" spans="1:7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39.96</v>
      </c>
      <c r="F5" s="34" t="s">
        <v>35</v>
      </c>
      <c r="G5" s="40">
        <f t="shared" si="0"/>
        <v>39.96</v>
      </c>
    </row>
    <row r="6" spans="1:7" ht="15" customHeight="1">
      <c r="A6" s="79"/>
      <c r="B6" s="33" t="s">
        <v>106</v>
      </c>
      <c r="C6" s="33" t="s">
        <v>101</v>
      </c>
      <c r="D6" s="33" t="s">
        <v>24</v>
      </c>
      <c r="E6" s="34">
        <v>8.2539999999999996</v>
      </c>
      <c r="F6" s="34" t="s">
        <v>35</v>
      </c>
      <c r="G6" s="40">
        <f t="shared" si="0"/>
        <v>8.2539999999999996</v>
      </c>
    </row>
    <row r="7" spans="1:7" ht="15" customHeight="1">
      <c r="A7" s="77" t="s">
        <v>107</v>
      </c>
      <c r="B7" s="33" t="s">
        <v>112</v>
      </c>
      <c r="C7" s="70" t="s">
        <v>109</v>
      </c>
      <c r="D7" s="33" t="s">
        <v>36</v>
      </c>
      <c r="E7" s="34">
        <f>'A2 접속슬래브(좌) 산출근거'!Z58</f>
        <v>12.698</v>
      </c>
      <c r="F7" s="34" t="s">
        <v>35</v>
      </c>
      <c r="G7" s="40">
        <f t="shared" si="0"/>
        <v>12.698</v>
      </c>
    </row>
    <row r="8" spans="1:7" ht="15" customHeight="1">
      <c r="A8" s="79"/>
      <c r="B8" s="33" t="s">
        <v>113</v>
      </c>
      <c r="C8" s="73"/>
      <c r="D8" s="33" t="s">
        <v>36</v>
      </c>
      <c r="E8" s="34">
        <f>'A2 접속슬래브(좌) 산출근거'!Z63</f>
        <v>2.58</v>
      </c>
      <c r="F8" s="34" t="s">
        <v>35</v>
      </c>
      <c r="G8" s="40">
        <f t="shared" si="0"/>
        <v>2.58</v>
      </c>
    </row>
    <row r="9" spans="1:7" ht="15" customHeight="1">
      <c r="A9" s="39" t="s">
        <v>183</v>
      </c>
      <c r="B9" s="33" t="s">
        <v>184</v>
      </c>
      <c r="C9" s="33" t="s">
        <v>185</v>
      </c>
      <c r="D9" s="33" t="s">
        <v>171</v>
      </c>
      <c r="E9" s="35">
        <f>'A2 접속슬래브(좌) 산출근거'!Z67</f>
        <v>24</v>
      </c>
      <c r="F9" s="35" t="s">
        <v>35</v>
      </c>
      <c r="G9" s="41">
        <f t="shared" si="0"/>
        <v>24</v>
      </c>
    </row>
    <row r="10" spans="1:7" ht="15" customHeight="1">
      <c r="A10" s="56" t="s">
        <v>123</v>
      </c>
      <c r="B10" s="58"/>
      <c r="C10" s="33" t="s">
        <v>125</v>
      </c>
      <c r="D10" s="33" t="s">
        <v>36</v>
      </c>
      <c r="E10" s="34">
        <f>'A2 접속슬래브(좌) 산출근거'!Z71</f>
        <v>79.92</v>
      </c>
      <c r="F10" s="34" t="s">
        <v>35</v>
      </c>
      <c r="G10" s="40">
        <f t="shared" si="0"/>
        <v>79.92</v>
      </c>
    </row>
    <row r="11" spans="1:7" ht="15" customHeight="1">
      <c r="A11" s="56" t="s">
        <v>126</v>
      </c>
      <c r="B11" s="57"/>
      <c r="C11" s="58"/>
      <c r="D11" s="33" t="s">
        <v>36</v>
      </c>
      <c r="E11" s="34">
        <f>'A2 접속슬래브(좌) 산출근거'!Z76</f>
        <v>92.617999999999995</v>
      </c>
      <c r="F11" s="34" t="s">
        <v>35</v>
      </c>
      <c r="G11" s="40">
        <f t="shared" si="0"/>
        <v>92.617999999999995</v>
      </c>
    </row>
    <row r="12" spans="1:7" ht="15" customHeight="1">
      <c r="A12" s="59" t="s">
        <v>127</v>
      </c>
      <c r="B12" s="60"/>
      <c r="C12" s="33" t="s">
        <v>185</v>
      </c>
      <c r="D12" s="33" t="s">
        <v>80</v>
      </c>
      <c r="E12" s="34">
        <f>'A2 접속슬래브(좌) 산출근거'!Z80</f>
        <v>0.20100000000000001</v>
      </c>
      <c r="F12" s="34" t="s">
        <v>35</v>
      </c>
      <c r="G12" s="40">
        <f t="shared" si="0"/>
        <v>0.20100000000000001</v>
      </c>
    </row>
    <row r="13" spans="1:7" ht="15" customHeight="1">
      <c r="A13" s="63"/>
      <c r="B13" s="64"/>
      <c r="C13" s="33" t="s">
        <v>186</v>
      </c>
      <c r="D13" s="33" t="s">
        <v>80</v>
      </c>
      <c r="E13" s="34">
        <f>'A2 접속슬래브(좌) 산출근거'!Z83</f>
        <v>5.5709999999999997</v>
      </c>
      <c r="F13" s="34" t="s">
        <v>35</v>
      </c>
      <c r="G13" s="40">
        <f t="shared" si="0"/>
        <v>5.5709999999999997</v>
      </c>
    </row>
    <row r="14" spans="1:7" ht="15" customHeight="1" thickBot="1">
      <c r="A14" s="42" t="s">
        <v>187</v>
      </c>
      <c r="B14" s="106" t="s">
        <v>188</v>
      </c>
      <c r="C14" s="83"/>
      <c r="D14" s="43" t="s">
        <v>36</v>
      </c>
      <c r="E14" s="47">
        <f>'A2 접속슬래브(좌) 산출근거'!Z92</f>
        <v>10.715999999999999</v>
      </c>
      <c r="F14" s="47" t="s">
        <v>35</v>
      </c>
      <c r="G14" s="48">
        <f t="shared" si="0"/>
        <v>10.715999999999999</v>
      </c>
    </row>
    <row r="15" spans="1:7" ht="15" customHeight="1">
      <c r="A15" s="31"/>
      <c r="B15" s="31"/>
      <c r="C15" s="31"/>
      <c r="D15" s="31"/>
      <c r="E15" s="32"/>
      <c r="F15" s="32"/>
      <c r="G15" s="32"/>
    </row>
  </sheetData>
  <mergeCells count="11">
    <mergeCell ref="B14:C14"/>
    <mergeCell ref="A1:G1"/>
    <mergeCell ref="A2:C2"/>
    <mergeCell ref="A3:A4"/>
    <mergeCell ref="A5:A6"/>
    <mergeCell ref="A7:A8"/>
    <mergeCell ref="C3:C4"/>
    <mergeCell ref="C7:C8"/>
    <mergeCell ref="A10:B10"/>
    <mergeCell ref="A11:C11"/>
    <mergeCell ref="A12:B13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166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 t="s">
        <v>24</v>
      </c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8</v>
      </c>
      <c r="H49" s="95"/>
      <c r="I49" s="6" t="s">
        <v>10</v>
      </c>
      <c r="J49" s="95">
        <v>9.99</v>
      </c>
      <c r="K49" s="95"/>
      <c r="L49" s="6" t="s">
        <v>10</v>
      </c>
      <c r="M49" s="95">
        <v>0.5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39.96</v>
      </c>
      <c r="X49" s="95"/>
      <c r="Y49" s="96"/>
      <c r="Z49" s="89">
        <f>ROUND(SUM(W49:X49), 3)</f>
        <v>39.96</v>
      </c>
      <c r="AA49" s="89"/>
      <c r="AB49" s="90"/>
    </row>
    <row r="50" spans="1:28" ht="15" customHeight="1">
      <c r="A50" s="18"/>
      <c r="B50" s="11"/>
      <c r="C50" s="11"/>
      <c r="D50" s="26"/>
      <c r="E50" s="12"/>
      <c r="F50" s="13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27"/>
      <c r="Z50" s="14"/>
      <c r="AA50" s="14"/>
      <c r="AB50" s="19"/>
    </row>
    <row r="51" spans="1:28" ht="15" customHeight="1">
      <c r="A51" s="20"/>
      <c r="B51" s="2"/>
      <c r="C51" s="2"/>
      <c r="D51" s="22"/>
      <c r="E51" s="6"/>
      <c r="F51" s="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23"/>
      <c r="Z51" s="8"/>
      <c r="AA51" s="8"/>
      <c r="AB51" s="21"/>
    </row>
    <row r="52" spans="1:28" ht="15" customHeight="1">
      <c r="A52" s="16" t="s">
        <v>25</v>
      </c>
      <c r="B52" s="2"/>
      <c r="C52" s="2"/>
      <c r="D52" s="24"/>
      <c r="E52" s="6"/>
      <c r="F52" s="7" t="s">
        <v>7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25"/>
      <c r="Z52" s="8"/>
      <c r="AA52" s="8"/>
      <c r="AB52" s="17" t="s">
        <v>24</v>
      </c>
    </row>
    <row r="53" spans="1:28" ht="15" customHeight="1">
      <c r="A53" s="86" t="s">
        <v>26</v>
      </c>
      <c r="B53" s="87"/>
      <c r="C53" s="87"/>
      <c r="D53" s="88"/>
      <c r="E53" s="6"/>
      <c r="F53" s="7"/>
      <c r="G53" s="95">
        <v>8.1</v>
      </c>
      <c r="H53" s="95"/>
      <c r="I53" s="6" t="s">
        <v>10</v>
      </c>
      <c r="J53" s="95">
        <v>10.19</v>
      </c>
      <c r="K53" s="95"/>
      <c r="L53" s="6" t="s">
        <v>10</v>
      </c>
      <c r="M53" s="95">
        <v>0.1</v>
      </c>
      <c r="N53" s="95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ROUND(G53*J53*M53, 3)</f>
        <v>8.2539999999999996</v>
      </c>
      <c r="X53" s="95"/>
      <c r="Y53" s="96"/>
      <c r="Z53" s="89">
        <f>ROUND(SUM(W53:X53), 3)</f>
        <v>8.2539999999999996</v>
      </c>
      <c r="AA53" s="89"/>
      <c r="AB53" s="90"/>
    </row>
    <row r="54" spans="1:28" ht="15" customHeight="1">
      <c r="A54" s="18"/>
      <c r="B54" s="11"/>
      <c r="C54" s="11"/>
      <c r="D54" s="26"/>
      <c r="E54" s="12"/>
      <c r="F54" s="13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27"/>
      <c r="Z54" s="14"/>
      <c r="AA54" s="14"/>
      <c r="AB54" s="19"/>
    </row>
    <row r="55" spans="1:28" ht="15" customHeight="1">
      <c r="A55" s="20"/>
      <c r="B55" s="2"/>
      <c r="C55" s="2"/>
      <c r="D55" s="22"/>
      <c r="E55" s="6"/>
      <c r="F55" s="7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23"/>
      <c r="Z55" s="8"/>
      <c r="AA55" s="8"/>
      <c r="AB55" s="21"/>
    </row>
    <row r="56" spans="1:28" ht="15" customHeight="1">
      <c r="A56" s="16" t="s">
        <v>29</v>
      </c>
      <c r="B56" s="2"/>
      <c r="C56" s="2"/>
      <c r="D56" s="24"/>
      <c r="E56" s="6"/>
      <c r="F56" s="7" t="s">
        <v>31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25"/>
      <c r="Z56" s="8"/>
      <c r="AA56" s="8"/>
      <c r="AB56" s="17"/>
    </row>
    <row r="57" spans="1:28" ht="15" customHeight="1">
      <c r="A57" s="86" t="s">
        <v>42</v>
      </c>
      <c r="B57" s="87"/>
      <c r="C57" s="87"/>
      <c r="D57" s="88"/>
      <c r="E57" s="6"/>
      <c r="F57" s="7"/>
      <c r="G57" s="95">
        <v>9.99</v>
      </c>
      <c r="H57" s="95"/>
      <c r="I57" s="6" t="s">
        <v>10</v>
      </c>
      <c r="J57" s="95">
        <v>0.5</v>
      </c>
      <c r="K57" s="95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11</v>
      </c>
      <c r="W57" s="95">
        <f>ROUND(G57*J57, 3)</f>
        <v>4.9950000000000001</v>
      </c>
      <c r="X57" s="95"/>
      <c r="Y57" s="96"/>
      <c r="Z57" s="8"/>
      <c r="AA57" s="8"/>
      <c r="AB57" s="17" t="s">
        <v>36</v>
      </c>
    </row>
    <row r="58" spans="1:28" ht="15" customHeight="1">
      <c r="A58" s="16"/>
      <c r="B58" s="2"/>
      <c r="C58" s="2"/>
      <c r="D58" s="24"/>
      <c r="E58" s="6"/>
      <c r="F58" s="7"/>
      <c r="G58" s="6" t="s">
        <v>23</v>
      </c>
      <c r="H58" s="95">
        <v>7.7030000000000003</v>
      </c>
      <c r="I58" s="95"/>
      <c r="J58" s="6" t="s">
        <v>10</v>
      </c>
      <c r="K58" s="95">
        <v>0.5</v>
      </c>
      <c r="L58" s="95"/>
      <c r="M58" s="6" t="s">
        <v>19</v>
      </c>
      <c r="N58" s="6" t="s">
        <v>10</v>
      </c>
      <c r="O58" s="9">
        <v>2</v>
      </c>
      <c r="P58" s="6"/>
      <c r="Q58" s="6"/>
      <c r="R58" s="6"/>
      <c r="S58" s="6"/>
      <c r="T58" s="6"/>
      <c r="U58" s="6"/>
      <c r="V58" s="6" t="s">
        <v>11</v>
      </c>
      <c r="W58" s="95">
        <f>ROUND((H58*K58)*O58, 3)</f>
        <v>7.7030000000000003</v>
      </c>
      <c r="X58" s="95"/>
      <c r="Y58" s="96"/>
      <c r="Z58" s="89">
        <f>ROUND(SUM(W57:Y58), 3)</f>
        <v>12.698</v>
      </c>
      <c r="AA58" s="89"/>
      <c r="AB58" s="90"/>
    </row>
    <row r="59" spans="1:28" ht="15" customHeight="1">
      <c r="A59" s="18"/>
      <c r="B59" s="11"/>
      <c r="C59" s="11"/>
      <c r="D59" s="26"/>
      <c r="E59" s="12"/>
      <c r="F59" s="13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7"/>
      <c r="Z59" s="14"/>
      <c r="AA59" s="14"/>
      <c r="AB59" s="19"/>
    </row>
    <row r="60" spans="1:28" ht="15" customHeight="1">
      <c r="A60" s="20"/>
      <c r="B60" s="2"/>
      <c r="C60" s="2"/>
      <c r="D60" s="22"/>
      <c r="E60" s="6"/>
      <c r="F60" s="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3"/>
      <c r="Z60" s="8"/>
      <c r="AA60" s="8"/>
      <c r="AB60" s="21"/>
    </row>
    <row r="61" spans="1:28" ht="15" customHeight="1">
      <c r="A61" s="16" t="s">
        <v>39</v>
      </c>
      <c r="B61" s="2"/>
      <c r="C61" s="2"/>
      <c r="D61" s="24"/>
      <c r="E61" s="6"/>
      <c r="F61" s="7" t="s">
        <v>31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5"/>
      <c r="Z61" s="8"/>
      <c r="AA61" s="8"/>
      <c r="AB61" s="17"/>
    </row>
    <row r="62" spans="1:28" ht="15" customHeight="1">
      <c r="A62" s="86" t="s">
        <v>44</v>
      </c>
      <c r="B62" s="87"/>
      <c r="C62" s="87"/>
      <c r="D62" s="88"/>
      <c r="E62" s="6"/>
      <c r="F62" s="7"/>
      <c r="G62" s="95">
        <v>10.19</v>
      </c>
      <c r="H62" s="95"/>
      <c r="I62" s="6" t="s">
        <v>10</v>
      </c>
      <c r="J62" s="95">
        <v>0.1</v>
      </c>
      <c r="K62" s="95"/>
      <c r="L62" s="10" t="s">
        <v>27</v>
      </c>
      <c r="M62" s="6"/>
      <c r="N62" s="6"/>
      <c r="O62" s="6"/>
      <c r="P62" s="6"/>
      <c r="Q62" s="6"/>
      <c r="R62" s="6"/>
      <c r="S62" s="6"/>
      <c r="T62" s="6"/>
      <c r="U62" s="6"/>
      <c r="V62" s="6" t="s">
        <v>11</v>
      </c>
      <c r="W62" s="95">
        <f>ROUND(G62*J62, 3)</f>
        <v>1.0189999999999999</v>
      </c>
      <c r="X62" s="95"/>
      <c r="Y62" s="96"/>
      <c r="Z62" s="8"/>
      <c r="AA62" s="8"/>
      <c r="AB62" s="17" t="s">
        <v>36</v>
      </c>
    </row>
    <row r="63" spans="1:28" ht="15" customHeight="1">
      <c r="A63" s="16"/>
      <c r="B63" s="2"/>
      <c r="C63" s="2"/>
      <c r="D63" s="24"/>
      <c r="E63" s="6"/>
      <c r="F63" s="7"/>
      <c r="G63" s="6" t="s">
        <v>23</v>
      </c>
      <c r="H63" s="95">
        <v>7.8029999999999999</v>
      </c>
      <c r="I63" s="95"/>
      <c r="J63" s="6" t="s">
        <v>10</v>
      </c>
      <c r="K63" s="95">
        <v>0.1</v>
      </c>
      <c r="L63" s="95"/>
      <c r="M63" s="6" t="s">
        <v>19</v>
      </c>
      <c r="N63" s="6" t="s">
        <v>10</v>
      </c>
      <c r="O63" s="9">
        <v>2</v>
      </c>
      <c r="P63" s="10" t="s">
        <v>27</v>
      </c>
      <c r="Q63" s="6"/>
      <c r="R63" s="6"/>
      <c r="S63" s="6"/>
      <c r="T63" s="6"/>
      <c r="U63" s="6"/>
      <c r="V63" s="6" t="s">
        <v>11</v>
      </c>
      <c r="W63" s="95">
        <f>ROUND((H63*K63)*O63, 3)</f>
        <v>1.5609999999999999</v>
      </c>
      <c r="X63" s="95"/>
      <c r="Y63" s="96"/>
      <c r="Z63" s="89">
        <f>ROUND(SUM(W62:Y63), 3)</f>
        <v>2.58</v>
      </c>
      <c r="AA63" s="89"/>
      <c r="AB63" s="90"/>
    </row>
    <row r="64" spans="1:28" ht="15" customHeight="1">
      <c r="A64" s="18"/>
      <c r="B64" s="11"/>
      <c r="C64" s="11"/>
      <c r="D64" s="26"/>
      <c r="E64" s="12"/>
      <c r="F64" s="13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27"/>
      <c r="Z64" s="14"/>
      <c r="AA64" s="14"/>
      <c r="AB64" s="19"/>
    </row>
    <row r="65" spans="1:28" ht="15" customHeight="1">
      <c r="A65" s="20"/>
      <c r="B65" s="2"/>
      <c r="C65" s="2"/>
      <c r="D65" s="22"/>
      <c r="E65" s="6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3"/>
      <c r="Z65" s="8"/>
      <c r="AA65" s="8"/>
      <c r="AB65" s="21"/>
    </row>
    <row r="66" spans="1:28" ht="15" customHeight="1">
      <c r="A66" s="16" t="s">
        <v>167</v>
      </c>
      <c r="B66" s="2"/>
      <c r="C66" s="2"/>
      <c r="D66" s="24"/>
      <c r="E66" s="6"/>
      <c r="F66" s="7" t="s">
        <v>169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5"/>
      <c r="Z66" s="8"/>
      <c r="AA66" s="8"/>
      <c r="AB66" s="17" t="s">
        <v>171</v>
      </c>
    </row>
    <row r="67" spans="1:28" ht="15" customHeight="1">
      <c r="A67" s="86" t="s">
        <v>168</v>
      </c>
      <c r="B67" s="87"/>
      <c r="C67" s="87"/>
      <c r="D67" s="88"/>
      <c r="E67" s="6"/>
      <c r="F67" s="7"/>
      <c r="G67" s="10" t="s">
        <v>170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">
        <v>11</v>
      </c>
      <c r="W67" s="97">
        <v>24</v>
      </c>
      <c r="X67" s="97"/>
      <c r="Y67" s="96"/>
      <c r="Z67" s="91">
        <f>ROUND(SUM(W67:X67), 3)</f>
        <v>24</v>
      </c>
      <c r="AA67" s="91"/>
      <c r="AB67" s="92"/>
    </row>
    <row r="68" spans="1:28" ht="15" customHeight="1">
      <c r="A68" s="18"/>
      <c r="B68" s="11"/>
      <c r="C68" s="11"/>
      <c r="D68" s="26"/>
      <c r="E68" s="12"/>
      <c r="F68" s="13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27"/>
      <c r="Z68" s="14"/>
      <c r="AA68" s="14"/>
      <c r="AB68" s="19"/>
    </row>
    <row r="69" spans="1:28" ht="15" customHeight="1">
      <c r="A69" s="20"/>
      <c r="B69" s="2"/>
      <c r="C69" s="2"/>
      <c r="D69" s="22"/>
      <c r="E69" s="6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3"/>
      <c r="Z69" s="8"/>
      <c r="AA69" s="8"/>
      <c r="AB69" s="21"/>
    </row>
    <row r="70" spans="1:28" ht="15" customHeight="1">
      <c r="A70" s="16" t="s">
        <v>172</v>
      </c>
      <c r="B70" s="2"/>
      <c r="C70" s="2"/>
      <c r="D70" s="24"/>
      <c r="E70" s="6"/>
      <c r="F70" s="7" t="s">
        <v>72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5"/>
      <c r="Z70" s="8"/>
      <c r="AA70" s="8"/>
      <c r="AB70" s="17" t="s">
        <v>36</v>
      </c>
    </row>
    <row r="71" spans="1:28" ht="15" customHeight="1">
      <c r="A71" s="86" t="s">
        <v>68</v>
      </c>
      <c r="B71" s="87"/>
      <c r="C71" s="87"/>
      <c r="D71" s="88"/>
      <c r="E71" s="6"/>
      <c r="F71" s="7" t="s">
        <v>9</v>
      </c>
      <c r="G71" s="95">
        <v>8</v>
      </c>
      <c r="H71" s="95"/>
      <c r="I71" s="6" t="s">
        <v>10</v>
      </c>
      <c r="J71" s="95">
        <v>9.99</v>
      </c>
      <c r="K71" s="95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">
        <v>11</v>
      </c>
      <c r="W71" s="95">
        <f>ROUND(G71*J71, 3)</f>
        <v>79.92</v>
      </c>
      <c r="X71" s="95"/>
      <c r="Y71" s="96"/>
      <c r="Z71" s="89">
        <f>ROUND(SUM(W71:X71), 3)</f>
        <v>79.92</v>
      </c>
      <c r="AA71" s="89"/>
      <c r="AB71" s="90"/>
    </row>
    <row r="72" spans="1:28" ht="15" customHeight="1">
      <c r="A72" s="18"/>
      <c r="B72" s="11"/>
      <c r="C72" s="11"/>
      <c r="D72" s="26"/>
      <c r="E72" s="12"/>
      <c r="F72" s="13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27"/>
      <c r="Z72" s="14"/>
      <c r="AA72" s="14"/>
      <c r="AB72" s="19"/>
    </row>
    <row r="73" spans="1:28" ht="15" customHeight="1">
      <c r="A73" s="20"/>
      <c r="B73" s="2"/>
      <c r="C73" s="2"/>
      <c r="D73" s="22"/>
      <c r="E73" s="6"/>
      <c r="F73" s="7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23"/>
      <c r="Z73" s="8"/>
      <c r="AA73" s="8"/>
      <c r="AB73" s="21"/>
    </row>
    <row r="74" spans="1:28" ht="15" customHeight="1">
      <c r="A74" s="16" t="s">
        <v>173</v>
      </c>
      <c r="B74" s="2"/>
      <c r="C74" s="2"/>
      <c r="D74" s="24"/>
      <c r="E74" s="6"/>
      <c r="F74" s="7" t="s">
        <v>74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5"/>
      <c r="Z74" s="8"/>
      <c r="AA74" s="8"/>
      <c r="AB74" s="17"/>
    </row>
    <row r="75" spans="1:28" ht="15" customHeight="1">
      <c r="A75" s="86" t="s">
        <v>74</v>
      </c>
      <c r="B75" s="87"/>
      <c r="C75" s="87"/>
      <c r="D75" s="88"/>
      <c r="E75" s="6"/>
      <c r="F75" s="7"/>
      <c r="G75" s="10" t="s">
        <v>174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v>12.698</v>
      </c>
      <c r="X75" s="95"/>
      <c r="Y75" s="96"/>
      <c r="Z75" s="8"/>
      <c r="AA75" s="8"/>
      <c r="AB75" s="17" t="s">
        <v>36</v>
      </c>
    </row>
    <row r="76" spans="1:28" ht="15" customHeight="1">
      <c r="A76" s="16"/>
      <c r="B76" s="2"/>
      <c r="C76" s="2"/>
      <c r="D76" s="24"/>
      <c r="E76" s="6"/>
      <c r="F76" s="7" t="s">
        <v>9</v>
      </c>
      <c r="G76" s="95">
        <v>8</v>
      </c>
      <c r="H76" s="95"/>
      <c r="I76" s="6" t="s">
        <v>10</v>
      </c>
      <c r="J76" s="95">
        <v>9.99</v>
      </c>
      <c r="K76" s="95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f>ROUND(G76*J76, 3)</f>
        <v>79.92</v>
      </c>
      <c r="X76" s="95"/>
      <c r="Y76" s="96"/>
      <c r="Z76" s="89">
        <f>ROUND(SUM(W75:Y76), 3)</f>
        <v>92.617999999999995</v>
      </c>
      <c r="AA76" s="89"/>
      <c r="AB76" s="90"/>
    </row>
    <row r="77" spans="1:28" ht="15" customHeight="1">
      <c r="A77" s="18"/>
      <c r="B77" s="11"/>
      <c r="C77" s="11"/>
      <c r="D77" s="26"/>
      <c r="E77" s="12"/>
      <c r="F77" s="13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27"/>
      <c r="Z77" s="14"/>
      <c r="AA77" s="14"/>
      <c r="AB77" s="19"/>
    </row>
    <row r="78" spans="1:28" ht="15" customHeight="1">
      <c r="A78" s="20"/>
      <c r="B78" s="2"/>
      <c r="C78" s="2"/>
      <c r="D78" s="22"/>
      <c r="E78" s="6"/>
      <c r="F78" s="7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23"/>
      <c r="Z78" s="8"/>
      <c r="AA78" s="8"/>
      <c r="AB78" s="21"/>
    </row>
    <row r="79" spans="1:28" ht="15" customHeight="1">
      <c r="A79" s="16" t="s">
        <v>175</v>
      </c>
      <c r="B79" s="2"/>
      <c r="C79" s="2"/>
      <c r="D79" s="24"/>
      <c r="E79" s="6"/>
      <c r="F79" s="7" t="s">
        <v>169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25"/>
      <c r="Z79" s="8"/>
      <c r="AA79" s="8"/>
      <c r="AB79" s="17" t="s">
        <v>80</v>
      </c>
    </row>
    <row r="80" spans="1:28" ht="15" customHeight="1">
      <c r="A80" s="86" t="s">
        <v>77</v>
      </c>
      <c r="B80" s="87"/>
      <c r="C80" s="87"/>
      <c r="D80" s="88"/>
      <c r="E80" s="6"/>
      <c r="F80" s="7"/>
      <c r="G80" s="10" t="s">
        <v>176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11</v>
      </c>
      <c r="W80" s="95">
        <v>0.20100000000000001</v>
      </c>
      <c r="X80" s="95"/>
      <c r="Y80" s="96"/>
      <c r="Z80" s="89">
        <f>ROUND(SUM(W80:X80), 3)</f>
        <v>0.20100000000000001</v>
      </c>
      <c r="AA80" s="89"/>
      <c r="AB80" s="90"/>
    </row>
    <row r="81" spans="1:28" ht="15" customHeight="1">
      <c r="A81" s="16"/>
      <c r="B81" s="2"/>
      <c r="C81" s="2"/>
      <c r="D81" s="24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25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177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25"/>
      <c r="Z82" s="8"/>
      <c r="AA82" s="8"/>
      <c r="AB82" s="17" t="s">
        <v>80</v>
      </c>
    </row>
    <row r="83" spans="1:28" ht="15" customHeight="1">
      <c r="A83" s="16"/>
      <c r="B83" s="2"/>
      <c r="C83" s="2"/>
      <c r="D83" s="24"/>
      <c r="E83" s="6"/>
      <c r="F83" s="7"/>
      <c r="G83" s="10" t="s">
        <v>178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v>5.5709999999999997</v>
      </c>
      <c r="X83" s="95"/>
      <c r="Y83" s="96"/>
      <c r="Z83" s="89">
        <f>ROUND(SUM(W83:X83), 3)</f>
        <v>5.5709999999999997</v>
      </c>
      <c r="AA83" s="89"/>
      <c r="AB83" s="90"/>
    </row>
    <row r="84" spans="1:28" ht="15" customHeight="1">
      <c r="A84" s="18"/>
      <c r="B84" s="11"/>
      <c r="C84" s="11"/>
      <c r="D84" s="26"/>
      <c r="E84" s="12"/>
      <c r="F84" s="13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27"/>
      <c r="Z84" s="14"/>
      <c r="AA84" s="14"/>
      <c r="AB84" s="19"/>
    </row>
    <row r="85" spans="1:28" ht="15" customHeight="1">
      <c r="A85" s="2"/>
      <c r="B85" s="2"/>
      <c r="C85" s="2"/>
      <c r="D85" s="2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8"/>
      <c r="AA85" s="8"/>
      <c r="AB85" s="8"/>
    </row>
    <row r="86" spans="1:28" ht="15" customHeight="1">
      <c r="A86" s="2"/>
      <c r="B86" s="2"/>
      <c r="C86" s="2"/>
      <c r="D86" s="2"/>
      <c r="E86" s="6"/>
      <c r="F86" s="7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8"/>
      <c r="AA86" s="8"/>
      <c r="AB86" s="8"/>
    </row>
    <row r="87" spans="1:28" ht="15" customHeight="1">
      <c r="A87" s="2"/>
      <c r="B87" s="2"/>
      <c r="C87" s="2"/>
      <c r="D87" s="2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8"/>
      <c r="AA87" s="8"/>
      <c r="AB87" s="8"/>
    </row>
    <row r="88" spans="1:28" ht="15" customHeight="1">
      <c r="A88" s="2"/>
      <c r="B88" s="2"/>
      <c r="C88" s="2"/>
      <c r="D88" s="2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8"/>
      <c r="AA88" s="8"/>
      <c r="AB88" s="8"/>
    </row>
    <row r="89" spans="1:28" ht="15" customHeight="1">
      <c r="A89" s="16" t="s">
        <v>179</v>
      </c>
      <c r="B89" s="2"/>
      <c r="C89" s="2"/>
      <c r="D89" s="24"/>
      <c r="E89" s="6"/>
      <c r="F89" s="7" t="s">
        <v>180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8"/>
      <c r="AA89" s="8"/>
      <c r="AB89" s="17"/>
    </row>
    <row r="90" spans="1:28" ht="15" customHeight="1">
      <c r="A90" s="16"/>
      <c r="B90" s="2"/>
      <c r="C90" s="2"/>
      <c r="D90" s="24"/>
      <c r="E90" s="6"/>
      <c r="F90" s="7"/>
      <c r="G90" s="95">
        <v>3.9980000000000002</v>
      </c>
      <c r="H90" s="95"/>
      <c r="I90" s="6" t="s">
        <v>10</v>
      </c>
      <c r="J90" s="95">
        <v>0.5</v>
      </c>
      <c r="K90" s="95"/>
      <c r="L90" s="6"/>
      <c r="M90" s="6"/>
      <c r="N90" s="6"/>
      <c r="O90" s="6"/>
      <c r="P90" s="6"/>
      <c r="Q90" s="6"/>
      <c r="R90" s="6"/>
      <c r="S90" s="6"/>
      <c r="T90" s="6"/>
      <c r="U90" s="6"/>
      <c r="V90" s="6" t="s">
        <v>11</v>
      </c>
      <c r="W90" s="95">
        <f>ROUND(G90*J90, 3)</f>
        <v>1.9990000000000001</v>
      </c>
      <c r="X90" s="95"/>
      <c r="Y90" s="96"/>
      <c r="Z90" s="8"/>
      <c r="AA90" s="8"/>
      <c r="AB90" s="17"/>
    </row>
    <row r="91" spans="1:28" ht="15" customHeight="1">
      <c r="A91" s="16"/>
      <c r="B91" s="2"/>
      <c r="C91" s="2"/>
      <c r="D91" s="24"/>
      <c r="E91" s="6"/>
      <c r="F91" s="7"/>
      <c r="G91" s="10" t="s">
        <v>181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">
        <v>11</v>
      </c>
      <c r="W91" s="95">
        <v>5.1180000000000003</v>
      </c>
      <c r="X91" s="95"/>
      <c r="Y91" s="96"/>
      <c r="Z91" s="8"/>
      <c r="AA91" s="8"/>
      <c r="AB91" s="17" t="s">
        <v>36</v>
      </c>
    </row>
    <row r="92" spans="1:28" ht="15" customHeight="1">
      <c r="A92" s="16"/>
      <c r="B92" s="2"/>
      <c r="C92" s="2"/>
      <c r="D92" s="24"/>
      <c r="E92" s="6"/>
      <c r="F92" s="7"/>
      <c r="G92" s="95">
        <v>7.1980000000000004</v>
      </c>
      <c r="H92" s="95"/>
      <c r="I92" s="6" t="s">
        <v>10</v>
      </c>
      <c r="J92" s="95">
        <v>0.5</v>
      </c>
      <c r="K92" s="95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">
        <v>11</v>
      </c>
      <c r="W92" s="95">
        <f>ROUND(G92*J92, 3)</f>
        <v>3.5990000000000002</v>
      </c>
      <c r="X92" s="95"/>
      <c r="Y92" s="96"/>
      <c r="Z92" s="89">
        <f>ROUND(SUM(W90:Y92), 3)</f>
        <v>10.715999999999999</v>
      </c>
      <c r="AA92" s="89"/>
      <c r="AB92" s="90"/>
    </row>
    <row r="93" spans="1:28" ht="15" customHeight="1">
      <c r="A93" s="28"/>
      <c r="B93" s="29"/>
      <c r="C93" s="29"/>
      <c r="D93" s="30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30"/>
      <c r="Z93" s="29"/>
      <c r="AA93" s="29"/>
      <c r="AB93" s="30"/>
    </row>
    <row r="94" spans="1:28" ht="15" customHeight="1"/>
    <row r="95" spans="1:28" ht="15" customHeight="1"/>
    <row r="96" spans="1:28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58">
    <mergeCell ref="H58:I58"/>
    <mergeCell ref="K58:L58"/>
    <mergeCell ref="A2:D2"/>
    <mergeCell ref="E2:Y2"/>
    <mergeCell ref="Z2:AB2"/>
    <mergeCell ref="G49:H49"/>
    <mergeCell ref="J49:K49"/>
    <mergeCell ref="M49:N49"/>
    <mergeCell ref="W49:Y49"/>
    <mergeCell ref="G53:H53"/>
    <mergeCell ref="J53:K53"/>
    <mergeCell ref="M53:N53"/>
    <mergeCell ref="G57:H57"/>
    <mergeCell ref="J57:K57"/>
    <mergeCell ref="G62:H62"/>
    <mergeCell ref="J62:K62"/>
    <mergeCell ref="H63:I63"/>
    <mergeCell ref="K63:L63"/>
    <mergeCell ref="G71:H71"/>
    <mergeCell ref="J71:K71"/>
    <mergeCell ref="G76:H76"/>
    <mergeCell ref="J76:K76"/>
    <mergeCell ref="G90:H90"/>
    <mergeCell ref="J90:K90"/>
    <mergeCell ref="G92:H92"/>
    <mergeCell ref="J92:K92"/>
    <mergeCell ref="W83:Y83"/>
    <mergeCell ref="W90:Y90"/>
    <mergeCell ref="W53:Y53"/>
    <mergeCell ref="W57:Y57"/>
    <mergeCell ref="W58:Y58"/>
    <mergeCell ref="W62:Y62"/>
    <mergeCell ref="W63:Y63"/>
    <mergeCell ref="W67:Y67"/>
    <mergeCell ref="Z67:AB67"/>
    <mergeCell ref="Z71:AB71"/>
    <mergeCell ref="Z76:AB76"/>
    <mergeCell ref="Z80:AB80"/>
    <mergeCell ref="W71:Y71"/>
    <mergeCell ref="W75:Y75"/>
    <mergeCell ref="W76:Y76"/>
    <mergeCell ref="W80:Y80"/>
    <mergeCell ref="Z83:AB83"/>
    <mergeCell ref="Z92:AB92"/>
    <mergeCell ref="A48:D48"/>
    <mergeCell ref="A53:D53"/>
    <mergeCell ref="A57:D57"/>
    <mergeCell ref="A62:D62"/>
    <mergeCell ref="A67:D67"/>
    <mergeCell ref="A71:D71"/>
    <mergeCell ref="A75:D75"/>
    <mergeCell ref="A80:D80"/>
    <mergeCell ref="W91:Y91"/>
    <mergeCell ref="W92:Y92"/>
    <mergeCell ref="Z49:AB49"/>
    <mergeCell ref="Z53:AB53"/>
    <mergeCell ref="Z58:AB58"/>
    <mergeCell ref="Z63:AB63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sqref="A1:E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164</v>
      </c>
      <c r="B1" s="66"/>
      <c r="C1" s="66"/>
      <c r="D1" s="66"/>
      <c r="E1" s="66"/>
      <c r="F1" s="5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144</v>
      </c>
      <c r="F2" s="38"/>
    </row>
    <row r="3" spans="1:6" ht="15" customHeight="1" thickTop="1">
      <c r="A3" s="74" t="s">
        <v>162</v>
      </c>
      <c r="B3" s="75"/>
      <c r="C3" s="76"/>
      <c r="D3" s="33" t="s">
        <v>36</v>
      </c>
      <c r="E3" s="34">
        <f>'A2 보호블럭 산출근거'!Z51</f>
        <v>71.745000000000005</v>
      </c>
      <c r="F3" s="40">
        <f t="shared" ref="F3:F8" si="0">SUM(E3:E3)</f>
        <v>71.745000000000005</v>
      </c>
    </row>
    <row r="4" spans="1:6" ht="15" customHeight="1">
      <c r="A4" s="77" t="s">
        <v>99</v>
      </c>
      <c r="B4" s="33" t="s">
        <v>102</v>
      </c>
      <c r="C4" s="70" t="s">
        <v>101</v>
      </c>
      <c r="D4" s="33" t="s">
        <v>24</v>
      </c>
      <c r="E4" s="34">
        <f>'A2 보호블럭 산출근거'!Z55</f>
        <v>2.077</v>
      </c>
      <c r="F4" s="40">
        <f t="shared" si="0"/>
        <v>2.077</v>
      </c>
    </row>
    <row r="5" spans="1:6" ht="15" customHeight="1">
      <c r="A5" s="79"/>
      <c r="B5" s="33" t="s">
        <v>163</v>
      </c>
      <c r="C5" s="73"/>
      <c r="D5" s="33" t="s">
        <v>24</v>
      </c>
      <c r="E5" s="34">
        <f>'A2 보호블럭 산출근거'!Z59</f>
        <v>7.1749999999999998</v>
      </c>
      <c r="F5" s="40">
        <f t="shared" si="0"/>
        <v>7.1749999999999998</v>
      </c>
    </row>
    <row r="6" spans="1:6" ht="15" customHeight="1">
      <c r="A6" s="39" t="s">
        <v>103</v>
      </c>
      <c r="B6" s="33" t="s">
        <v>104</v>
      </c>
      <c r="C6" s="33" t="s">
        <v>105</v>
      </c>
      <c r="D6" s="33" t="s">
        <v>24</v>
      </c>
      <c r="E6" s="34">
        <v>9.2520000000000007</v>
      </c>
      <c r="F6" s="40">
        <f t="shared" si="0"/>
        <v>9.2520000000000007</v>
      </c>
    </row>
    <row r="7" spans="1:6" ht="15" customHeight="1">
      <c r="A7" s="77" t="s">
        <v>107</v>
      </c>
      <c r="B7" s="33" t="s">
        <v>112</v>
      </c>
      <c r="C7" s="70" t="s">
        <v>109</v>
      </c>
      <c r="D7" s="33" t="s">
        <v>36</v>
      </c>
      <c r="E7" s="34">
        <f>'A2 보호블럭 산출근거'!Z65</f>
        <v>8.8420000000000005</v>
      </c>
      <c r="F7" s="40">
        <f t="shared" si="0"/>
        <v>8.8420000000000005</v>
      </c>
    </row>
    <row r="8" spans="1:6" ht="15" customHeight="1" thickBot="1">
      <c r="A8" s="80"/>
      <c r="B8" s="43" t="s">
        <v>113</v>
      </c>
      <c r="C8" s="72"/>
      <c r="D8" s="43" t="s">
        <v>36</v>
      </c>
      <c r="E8" s="47">
        <f>'A2 보호블럭 산출근거'!Z69</f>
        <v>1.1639999999999999</v>
      </c>
      <c r="F8" s="48">
        <f t="shared" si="0"/>
        <v>1.1639999999999999</v>
      </c>
    </row>
    <row r="9" spans="1:6" ht="15" customHeight="1">
      <c r="A9" s="31"/>
      <c r="B9" s="31"/>
      <c r="C9" s="31"/>
      <c r="D9" s="31"/>
      <c r="E9" s="32"/>
      <c r="F9" s="32"/>
    </row>
  </sheetData>
  <mergeCells count="7">
    <mergeCell ref="A1:E1"/>
    <mergeCell ref="A2:C2"/>
    <mergeCell ref="A4:A5"/>
    <mergeCell ref="A7:A8"/>
    <mergeCell ref="C4:C5"/>
    <mergeCell ref="C7:C8"/>
    <mergeCell ref="A3:C3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157</v>
      </c>
      <c r="B47" s="2"/>
      <c r="C47" s="2"/>
      <c r="D47" s="24"/>
      <c r="E47" s="6"/>
      <c r="F47" s="7" t="s">
        <v>158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16"/>
      <c r="B48" s="2"/>
      <c r="C48" s="2"/>
      <c r="D48" s="24"/>
      <c r="E48" s="6"/>
      <c r="F48" s="7" t="s">
        <v>159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/>
      <c r="G49" s="95">
        <v>5.8179999999999996</v>
      </c>
      <c r="H49" s="95"/>
      <c r="I49" s="6" t="s">
        <v>10</v>
      </c>
      <c r="J49" s="95">
        <v>11</v>
      </c>
      <c r="K49" s="95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ROUND(G49*J49, 3)</f>
        <v>63.997999999999998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/>
      <c r="G50" s="6" t="s">
        <v>23</v>
      </c>
      <c r="H50" s="95">
        <v>5.8179999999999996</v>
      </c>
      <c r="I50" s="95"/>
      <c r="J50" s="6" t="s">
        <v>10</v>
      </c>
      <c r="K50" s="95">
        <v>5.0860000000000003</v>
      </c>
      <c r="L50" s="95"/>
      <c r="M50" s="6" t="s">
        <v>10</v>
      </c>
      <c r="N50" s="6" t="s">
        <v>14</v>
      </c>
      <c r="O50" s="6" t="s">
        <v>19</v>
      </c>
      <c r="P50" s="6" t="s">
        <v>10</v>
      </c>
      <c r="Q50" s="6" t="s">
        <v>23</v>
      </c>
      <c r="R50" s="95">
        <v>15</v>
      </c>
      <c r="S50" s="95"/>
      <c r="T50" s="6" t="s">
        <v>10</v>
      </c>
      <c r="U50" s="9">
        <v>2</v>
      </c>
      <c r="V50" s="6"/>
      <c r="W50" s="6"/>
      <c r="X50" s="6"/>
      <c r="Y50" s="25"/>
      <c r="Z50" s="8"/>
      <c r="AA50" s="8"/>
      <c r="AB50" s="17" t="s">
        <v>36</v>
      </c>
    </row>
    <row r="51" spans="1:28" ht="15" customHeight="1">
      <c r="A51" s="16"/>
      <c r="B51" s="2"/>
      <c r="C51" s="2"/>
      <c r="D51" s="24"/>
      <c r="E51" s="6"/>
      <c r="F51" s="7"/>
      <c r="G51" s="6" t="s">
        <v>20</v>
      </c>
      <c r="H51" s="9">
        <v>360</v>
      </c>
      <c r="I51" s="6" t="s">
        <v>19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ROUND((H50*K50*PI())*(R50*U50/H51), 3)</f>
        <v>7.7469999999999999</v>
      </c>
      <c r="X51" s="95"/>
      <c r="Y51" s="96"/>
      <c r="Z51" s="89">
        <f>ROUND(SUM(W49:Y51), 3)</f>
        <v>71.745000000000005</v>
      </c>
      <c r="AA51" s="89"/>
      <c r="AB51" s="90"/>
    </row>
    <row r="52" spans="1:28" ht="15" customHeight="1">
      <c r="A52" s="18"/>
      <c r="B52" s="11"/>
      <c r="C52" s="11"/>
      <c r="D52" s="26"/>
      <c r="E52" s="12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27"/>
      <c r="Z52" s="14"/>
      <c r="AA52" s="14"/>
      <c r="AB52" s="19"/>
    </row>
    <row r="53" spans="1:28" ht="15" customHeight="1">
      <c r="A53" s="20"/>
      <c r="B53" s="2"/>
      <c r="C53" s="2"/>
      <c r="D53" s="22"/>
      <c r="E53" s="6"/>
      <c r="F53" s="7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23"/>
      <c r="Z53" s="8"/>
      <c r="AA53" s="8"/>
      <c r="AB53" s="21"/>
    </row>
    <row r="54" spans="1:28" ht="15" customHeight="1">
      <c r="A54" s="16" t="s">
        <v>25</v>
      </c>
      <c r="B54" s="2"/>
      <c r="C54" s="2"/>
      <c r="D54" s="24"/>
      <c r="E54" s="6"/>
      <c r="F54" s="7" t="s">
        <v>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25"/>
      <c r="Z54" s="8"/>
      <c r="AA54" s="8"/>
      <c r="AB54" s="17" t="s">
        <v>24</v>
      </c>
    </row>
    <row r="55" spans="1:28" ht="15" customHeight="1">
      <c r="A55" s="86" t="s">
        <v>26</v>
      </c>
      <c r="B55" s="87"/>
      <c r="C55" s="87"/>
      <c r="D55" s="88"/>
      <c r="E55" s="6"/>
      <c r="F55" s="7"/>
      <c r="G55" s="95">
        <v>13.663</v>
      </c>
      <c r="H55" s="95"/>
      <c r="I55" s="6" t="s">
        <v>10</v>
      </c>
      <c r="J55" s="95">
        <v>0.152</v>
      </c>
      <c r="K55" s="95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11</v>
      </c>
      <c r="W55" s="95">
        <f>ROUND(G55*J55, 3)</f>
        <v>2.077</v>
      </c>
      <c r="X55" s="95"/>
      <c r="Y55" s="96"/>
      <c r="Z55" s="89">
        <f>ROUND(SUM(W55:X55), 3)</f>
        <v>2.077</v>
      </c>
      <c r="AA55" s="89"/>
      <c r="AB55" s="90"/>
    </row>
    <row r="56" spans="1:28" ht="15" customHeight="1">
      <c r="A56" s="18"/>
      <c r="B56" s="11"/>
      <c r="C56" s="11"/>
      <c r="D56" s="26"/>
      <c r="E56" s="12"/>
      <c r="F56" s="13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7"/>
      <c r="Z56" s="14"/>
      <c r="AA56" s="14"/>
      <c r="AB56" s="19"/>
    </row>
    <row r="57" spans="1:28" ht="15" customHeight="1">
      <c r="A57" s="20"/>
      <c r="B57" s="2"/>
      <c r="C57" s="2"/>
      <c r="D57" s="22"/>
      <c r="E57" s="6"/>
      <c r="F57" s="7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3"/>
      <c r="Z57" s="8"/>
      <c r="AA57" s="8"/>
      <c r="AB57" s="21"/>
    </row>
    <row r="58" spans="1:28" ht="15" customHeight="1">
      <c r="A58" s="16" t="s">
        <v>160</v>
      </c>
      <c r="B58" s="2"/>
      <c r="C58" s="2"/>
      <c r="D58" s="24"/>
      <c r="E58" s="6"/>
      <c r="F58" s="7" t="s">
        <v>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5"/>
      <c r="Z58" s="8"/>
      <c r="AA58" s="8"/>
      <c r="AB58" s="17" t="s">
        <v>24</v>
      </c>
    </row>
    <row r="59" spans="1:28" ht="15" customHeight="1">
      <c r="A59" s="86" t="s">
        <v>161</v>
      </c>
      <c r="B59" s="87"/>
      <c r="C59" s="87"/>
      <c r="D59" s="88"/>
      <c r="E59" s="6"/>
      <c r="F59" s="7"/>
      <c r="G59" s="107">
        <f>ROUND(W49+W51, 3)</f>
        <v>71.745000000000005</v>
      </c>
      <c r="H59" s="95"/>
      <c r="I59" s="6" t="s">
        <v>10</v>
      </c>
      <c r="J59" s="46">
        <v>0.1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11</v>
      </c>
      <c r="W59" s="95">
        <f>ROUND(G59*J59, 3)</f>
        <v>7.1749999999999998</v>
      </c>
      <c r="X59" s="95"/>
      <c r="Y59" s="96"/>
      <c r="Z59" s="89">
        <f>ROUND(SUM(W59:X59), 3)</f>
        <v>7.1749999999999998</v>
      </c>
      <c r="AA59" s="89"/>
      <c r="AB59" s="90"/>
    </row>
    <row r="60" spans="1:28" ht="15" customHeight="1">
      <c r="A60" s="18"/>
      <c r="B60" s="11"/>
      <c r="C60" s="11"/>
      <c r="D60" s="26"/>
      <c r="E60" s="12"/>
      <c r="F60" s="13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7"/>
      <c r="Z60" s="14"/>
      <c r="AA60" s="14"/>
      <c r="AB60" s="19"/>
    </row>
    <row r="61" spans="1:28" ht="15" customHeight="1">
      <c r="A61" s="20"/>
      <c r="B61" s="2"/>
      <c r="C61" s="2"/>
      <c r="D61" s="22"/>
      <c r="E61" s="6"/>
      <c r="F61" s="7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3"/>
      <c r="Z61" s="8"/>
      <c r="AA61" s="8"/>
      <c r="AB61" s="21"/>
    </row>
    <row r="62" spans="1:28" ht="15" customHeight="1">
      <c r="A62" s="16" t="s">
        <v>39</v>
      </c>
      <c r="B62" s="2"/>
      <c r="C62" s="2"/>
      <c r="D62" s="24"/>
      <c r="E62" s="6"/>
      <c r="F62" s="7" t="s">
        <v>31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5"/>
      <c r="Z62" s="8"/>
      <c r="AA62" s="8"/>
      <c r="AB62" s="17"/>
    </row>
    <row r="63" spans="1:28" ht="15" customHeight="1">
      <c r="A63" s="86" t="s">
        <v>42</v>
      </c>
      <c r="B63" s="87"/>
      <c r="C63" s="87"/>
      <c r="D63" s="88"/>
      <c r="E63" s="6"/>
      <c r="F63" s="7"/>
      <c r="G63" s="6" t="s">
        <v>23</v>
      </c>
      <c r="H63" s="95">
        <v>13.663</v>
      </c>
      <c r="I63" s="95"/>
      <c r="J63" s="6" t="s">
        <v>10</v>
      </c>
      <c r="K63" s="95">
        <v>0.625</v>
      </c>
      <c r="L63" s="95"/>
      <c r="M63" s="6" t="s">
        <v>19</v>
      </c>
      <c r="N63" s="6" t="s">
        <v>18</v>
      </c>
      <c r="O63" s="6" t="s">
        <v>33</v>
      </c>
      <c r="P63" s="95">
        <v>0.30299999999999999</v>
      </c>
      <c r="Q63" s="95"/>
      <c r="R63" s="6" t="s">
        <v>18</v>
      </c>
      <c r="S63" s="95">
        <v>0.4</v>
      </c>
      <c r="T63" s="95"/>
      <c r="U63" s="6" t="s">
        <v>19</v>
      </c>
      <c r="V63" s="6"/>
      <c r="W63" s="6"/>
      <c r="X63" s="6"/>
      <c r="Y63" s="25"/>
      <c r="Z63" s="8"/>
      <c r="AA63" s="8"/>
      <c r="AB63" s="17"/>
    </row>
    <row r="64" spans="1:28" ht="15" customHeight="1">
      <c r="A64" s="16"/>
      <c r="B64" s="2"/>
      <c r="C64" s="2"/>
      <c r="D64" s="24"/>
      <c r="E64" s="6"/>
      <c r="F64" s="7"/>
      <c r="G64" s="6" t="s">
        <v>20</v>
      </c>
      <c r="H64" s="9">
        <v>2</v>
      </c>
      <c r="I64" s="6" t="s">
        <v>10</v>
      </c>
      <c r="J64" s="95">
        <v>0.17499999999999999</v>
      </c>
      <c r="K64" s="95"/>
      <c r="L64" s="6" t="s">
        <v>18</v>
      </c>
      <c r="M64" s="6" t="s">
        <v>23</v>
      </c>
      <c r="N64" s="95">
        <v>0.4</v>
      </c>
      <c r="O64" s="95"/>
      <c r="P64" s="6" t="s">
        <v>10</v>
      </c>
      <c r="Q64" s="95">
        <v>0.22500000000000001</v>
      </c>
      <c r="R64" s="95"/>
      <c r="S64" s="6" t="s">
        <v>65</v>
      </c>
      <c r="T64" s="6" t="s">
        <v>10</v>
      </c>
      <c r="U64" s="9">
        <v>2</v>
      </c>
      <c r="V64" s="6"/>
      <c r="W64" s="6"/>
      <c r="X64" s="6"/>
      <c r="Y64" s="25"/>
      <c r="Z64" s="8"/>
      <c r="AA64" s="8"/>
      <c r="AB64" s="17" t="s">
        <v>36</v>
      </c>
    </row>
    <row r="65" spans="1:28" ht="15" customHeight="1">
      <c r="A65" s="16"/>
      <c r="B65" s="2"/>
      <c r="C65" s="2"/>
      <c r="D65" s="24"/>
      <c r="E65" s="6"/>
      <c r="F65" s="7"/>
      <c r="G65" s="6" t="s">
        <v>61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11</v>
      </c>
      <c r="W65" s="95">
        <f>ROUND((H63*K63)+((P63+S63)/H64*J64+(N64*Q64))*U64, 3)</f>
        <v>8.8420000000000005</v>
      </c>
      <c r="X65" s="95"/>
      <c r="Y65" s="96"/>
      <c r="Z65" s="89">
        <f>ROUND(SUM(W65:X65), 3)</f>
        <v>8.8420000000000005</v>
      </c>
      <c r="AA65" s="89"/>
      <c r="AB65" s="90"/>
    </row>
    <row r="66" spans="1:28" ht="15" customHeight="1">
      <c r="A66" s="18"/>
      <c r="B66" s="11"/>
      <c r="C66" s="11"/>
      <c r="D66" s="26"/>
      <c r="E66" s="12"/>
      <c r="F66" s="13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27"/>
      <c r="Z66" s="14"/>
      <c r="AA66" s="14"/>
      <c r="AB66" s="19"/>
    </row>
    <row r="67" spans="1:28" ht="15" customHeight="1">
      <c r="A67" s="20"/>
      <c r="B67" s="2"/>
      <c r="C67" s="2"/>
      <c r="D67" s="22"/>
      <c r="E67" s="6"/>
      <c r="F67" s="7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3"/>
      <c r="Z67" s="8"/>
      <c r="AA67" s="8"/>
      <c r="AB67" s="21"/>
    </row>
    <row r="68" spans="1:28" ht="15" customHeight="1">
      <c r="A68" s="16" t="s">
        <v>41</v>
      </c>
      <c r="B68" s="2"/>
      <c r="C68" s="2"/>
      <c r="D68" s="24"/>
      <c r="E68" s="6"/>
      <c r="F68" s="7" t="s">
        <v>31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5"/>
      <c r="Z68" s="8"/>
      <c r="AA68" s="8"/>
      <c r="AB68" s="17" t="s">
        <v>36</v>
      </c>
    </row>
    <row r="69" spans="1:28" ht="15" customHeight="1">
      <c r="A69" s="86" t="s">
        <v>44</v>
      </c>
      <c r="B69" s="87"/>
      <c r="C69" s="87"/>
      <c r="D69" s="88"/>
      <c r="E69" s="6"/>
      <c r="F69" s="7"/>
      <c r="G69" s="95">
        <v>5.8179999999999996</v>
      </c>
      <c r="H69" s="95"/>
      <c r="I69" s="6" t="s">
        <v>10</v>
      </c>
      <c r="J69" s="95">
        <v>0.1</v>
      </c>
      <c r="K69" s="95"/>
      <c r="L69" s="6" t="s">
        <v>10</v>
      </c>
      <c r="M69" s="9">
        <v>2</v>
      </c>
      <c r="N69" s="6" t="s">
        <v>61</v>
      </c>
      <c r="O69" s="6"/>
      <c r="P69" s="6"/>
      <c r="Q69" s="6"/>
      <c r="R69" s="6"/>
      <c r="S69" s="6"/>
      <c r="T69" s="6"/>
      <c r="U69" s="6"/>
      <c r="V69" s="6" t="s">
        <v>11</v>
      </c>
      <c r="W69" s="95">
        <f>ROUND(G69*J69*M69, 3)</f>
        <v>1.1639999999999999</v>
      </c>
      <c r="X69" s="95"/>
      <c r="Y69" s="96"/>
      <c r="Z69" s="89">
        <f>ROUND(SUM(W69:X69), 3)</f>
        <v>1.1639999999999999</v>
      </c>
      <c r="AA69" s="89"/>
      <c r="AB69" s="90"/>
    </row>
    <row r="70" spans="1:28" ht="15" customHeight="1">
      <c r="A70" s="28"/>
      <c r="B70" s="29"/>
      <c r="C70" s="29"/>
      <c r="D70" s="30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0"/>
      <c r="Z70" s="29"/>
      <c r="AA70" s="29"/>
      <c r="AB70" s="30"/>
    </row>
    <row r="71" spans="1:28" ht="15" customHeight="1"/>
    <row r="72" spans="1:28" ht="15" customHeight="1"/>
    <row r="73" spans="1:28" ht="15" customHeight="1"/>
    <row r="74" spans="1:28" ht="15" customHeight="1"/>
    <row r="75" spans="1:28" ht="15" customHeight="1"/>
    <row r="76" spans="1:28" ht="15" customHeight="1"/>
    <row r="77" spans="1:28" ht="15" customHeight="1"/>
    <row r="78" spans="1:28" ht="15" customHeight="1"/>
    <row r="79" spans="1:28" ht="15" customHeight="1"/>
    <row r="80" spans="1:2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35">
    <mergeCell ref="H50:I50"/>
    <mergeCell ref="K50:L50"/>
    <mergeCell ref="R50:S50"/>
    <mergeCell ref="W49:Y49"/>
    <mergeCell ref="A2:D2"/>
    <mergeCell ref="E2:Y2"/>
    <mergeCell ref="Z2:AB2"/>
    <mergeCell ref="G49:H49"/>
    <mergeCell ref="J49:K49"/>
    <mergeCell ref="J55:K55"/>
    <mergeCell ref="G59:H59"/>
    <mergeCell ref="H63:I63"/>
    <mergeCell ref="K63:L63"/>
    <mergeCell ref="P63:Q63"/>
    <mergeCell ref="Z51:AB51"/>
    <mergeCell ref="Z55:AB55"/>
    <mergeCell ref="Z59:AB59"/>
    <mergeCell ref="Z65:AB65"/>
    <mergeCell ref="Z69:AB69"/>
    <mergeCell ref="A55:D55"/>
    <mergeCell ref="A59:D59"/>
    <mergeCell ref="A63:D63"/>
    <mergeCell ref="A69:D69"/>
    <mergeCell ref="W51:Y51"/>
    <mergeCell ref="W55:Y55"/>
    <mergeCell ref="W59:Y59"/>
    <mergeCell ref="W65:Y65"/>
    <mergeCell ref="W69:Y69"/>
    <mergeCell ref="S63:T63"/>
    <mergeCell ref="J64:K64"/>
    <mergeCell ref="N64:O64"/>
    <mergeCell ref="Q64:R64"/>
    <mergeCell ref="G69:H69"/>
    <mergeCell ref="J69:K69"/>
    <mergeCell ref="G55:H55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154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155</v>
      </c>
      <c r="F2" s="37" t="s">
        <v>156</v>
      </c>
      <c r="G2" s="38" t="s">
        <v>144</v>
      </c>
    </row>
    <row r="3" spans="1:7" ht="15" customHeight="1" thickTop="1">
      <c r="A3" s="85" t="s">
        <v>99</v>
      </c>
      <c r="B3" s="33" t="s">
        <v>100</v>
      </c>
      <c r="C3" s="84" t="s">
        <v>101</v>
      </c>
      <c r="D3" s="33" t="s">
        <v>24</v>
      </c>
      <c r="E3" s="34">
        <f>'P1 교각 일반수량 집계표'!F3</f>
        <v>140.56100000000001</v>
      </c>
      <c r="F3" s="34">
        <f>'P2 교각 일반수량 집계표'!F3</f>
        <v>150.75800000000001</v>
      </c>
      <c r="G3" s="40">
        <f t="shared" ref="G3:G32" si="0">SUM(E3:F3)</f>
        <v>291.31900000000002</v>
      </c>
    </row>
    <row r="4" spans="1:7" ht="15" customHeight="1">
      <c r="A4" s="79"/>
      <c r="B4" s="33" t="s">
        <v>102</v>
      </c>
      <c r="C4" s="73"/>
      <c r="D4" s="33" t="s">
        <v>24</v>
      </c>
      <c r="E4" s="34">
        <f>'P1 교각 일반수량 집계표'!F4</f>
        <v>3.6</v>
      </c>
      <c r="F4" s="34">
        <f>'P2 교각 일반수량 집계표'!F4</f>
        <v>4.0199999999999996</v>
      </c>
      <c r="G4" s="40">
        <f t="shared" si="0"/>
        <v>7.6199999999999992</v>
      </c>
    </row>
    <row r="5" spans="1:7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f>'P1 교각 일반수량 집계표'!F5</f>
        <v>140.56100000000001</v>
      </c>
      <c r="F5" s="34">
        <f>'P2 교각 일반수량 집계표'!F5</f>
        <v>150.75800000000001</v>
      </c>
      <c r="G5" s="40">
        <f t="shared" si="0"/>
        <v>291.31900000000002</v>
      </c>
    </row>
    <row r="6" spans="1:7" ht="15" customHeight="1">
      <c r="A6" s="79"/>
      <c r="B6" s="33" t="s">
        <v>106</v>
      </c>
      <c r="C6" s="33" t="s">
        <v>101</v>
      </c>
      <c r="D6" s="33" t="s">
        <v>24</v>
      </c>
      <c r="E6" s="34">
        <f>'P1 교각 일반수량 집계표'!F6</f>
        <v>3.6</v>
      </c>
      <c r="F6" s="34">
        <f>'P2 교각 일반수량 집계표'!F6</f>
        <v>4.0199999999999996</v>
      </c>
      <c r="G6" s="40">
        <f t="shared" si="0"/>
        <v>7.6199999999999992</v>
      </c>
    </row>
    <row r="7" spans="1:7" ht="15" customHeight="1">
      <c r="A7" s="77" t="s">
        <v>107</v>
      </c>
      <c r="B7" s="70" t="s">
        <v>108</v>
      </c>
      <c r="C7" s="33" t="s">
        <v>109</v>
      </c>
      <c r="D7" s="33" t="s">
        <v>36</v>
      </c>
      <c r="E7" s="34">
        <f>'P1 교각 일반수량 집계표'!F7</f>
        <v>29.582999999999998</v>
      </c>
      <c r="F7" s="34">
        <f>'P2 교각 일반수량 집계표'!F7</f>
        <v>13.785</v>
      </c>
      <c r="G7" s="40">
        <f t="shared" si="0"/>
        <v>43.367999999999995</v>
      </c>
    </row>
    <row r="8" spans="1:7" ht="15" customHeight="1">
      <c r="A8" s="78"/>
      <c r="B8" s="73"/>
      <c r="C8" s="33" t="s">
        <v>110</v>
      </c>
      <c r="D8" s="33" t="s">
        <v>36</v>
      </c>
      <c r="E8" s="34">
        <f>'P1 교각 일반수량 집계표'!F8</f>
        <v>41.927999999999997</v>
      </c>
      <c r="F8" s="34">
        <f>'P2 교각 일반수량 집계표'!F8</f>
        <v>56.780999999999999</v>
      </c>
      <c r="G8" s="40">
        <f t="shared" si="0"/>
        <v>98.709000000000003</v>
      </c>
    </row>
    <row r="9" spans="1:7" ht="15" customHeight="1">
      <c r="A9" s="78"/>
      <c r="B9" s="33" t="s">
        <v>111</v>
      </c>
      <c r="C9" s="70" t="s">
        <v>109</v>
      </c>
      <c r="D9" s="33" t="s">
        <v>36</v>
      </c>
      <c r="E9" s="34">
        <f>'P1 교각 일반수량 집계표'!F9</f>
        <v>43.353999999999999</v>
      </c>
      <c r="F9" s="34">
        <f>'P2 교각 일반수량 집계표'!F9</f>
        <v>46.966999999999999</v>
      </c>
      <c r="G9" s="40">
        <f t="shared" si="0"/>
        <v>90.320999999999998</v>
      </c>
    </row>
    <row r="10" spans="1:7" ht="15" customHeight="1">
      <c r="A10" s="78"/>
      <c r="B10" s="33" t="s">
        <v>112</v>
      </c>
      <c r="C10" s="71"/>
      <c r="D10" s="33" t="s">
        <v>36</v>
      </c>
      <c r="E10" s="34">
        <f>'P1 교각 일반수량 집계표'!F10</f>
        <v>46.4</v>
      </c>
      <c r="F10" s="34">
        <f>'P2 교각 일반수량 집계표'!F10</f>
        <v>49.2</v>
      </c>
      <c r="G10" s="40">
        <f t="shared" si="0"/>
        <v>95.6</v>
      </c>
    </row>
    <row r="11" spans="1:7" ht="15" customHeight="1">
      <c r="A11" s="79"/>
      <c r="B11" s="33" t="s">
        <v>113</v>
      </c>
      <c r="C11" s="73"/>
      <c r="D11" s="33" t="s">
        <v>36</v>
      </c>
      <c r="E11" s="34">
        <f>'P1 교각 일반수량 집계표'!F11</f>
        <v>2.4</v>
      </c>
      <c r="F11" s="34">
        <f>'P2 교각 일반수량 집계표'!F11</f>
        <v>2.54</v>
      </c>
      <c r="G11" s="40">
        <f t="shared" si="0"/>
        <v>4.9399999999999995</v>
      </c>
    </row>
    <row r="12" spans="1:7" ht="15" customHeight="1">
      <c r="A12" s="77" t="s">
        <v>114</v>
      </c>
      <c r="B12" s="65" t="s">
        <v>115</v>
      </c>
      <c r="C12" s="58"/>
      <c r="D12" s="33" t="s">
        <v>24</v>
      </c>
      <c r="E12" s="34">
        <f>'P1 교각 일반수량 집계표'!F12</f>
        <v>131.33799999999999</v>
      </c>
      <c r="F12" s="34">
        <f>'P2 교각 일반수량 집계표'!F12</f>
        <v>141.214</v>
      </c>
      <c r="G12" s="40">
        <f t="shared" si="0"/>
        <v>272.55200000000002</v>
      </c>
    </row>
    <row r="13" spans="1:7" ht="15" customHeight="1">
      <c r="A13" s="79"/>
      <c r="B13" s="65" t="s">
        <v>116</v>
      </c>
      <c r="C13" s="58"/>
      <c r="D13" s="33" t="s">
        <v>36</v>
      </c>
      <c r="E13" s="34">
        <f>'P1 교각 일반수량 집계표'!F13</f>
        <v>59.25</v>
      </c>
      <c r="F13" s="34">
        <f>'P2 교각 일반수량 집계표'!F13</f>
        <v>59.25</v>
      </c>
      <c r="G13" s="40">
        <f t="shared" si="0"/>
        <v>118.5</v>
      </c>
    </row>
    <row r="14" spans="1:7" ht="15" customHeight="1">
      <c r="A14" s="56" t="s">
        <v>117</v>
      </c>
      <c r="B14" s="58"/>
      <c r="C14" s="33" t="s">
        <v>118</v>
      </c>
      <c r="D14" s="33" t="s">
        <v>36</v>
      </c>
      <c r="E14" s="34">
        <f>'P1 교각 일반수량 집계표'!F14</f>
        <v>236.70699999999999</v>
      </c>
      <c r="F14" s="34">
        <f>'P2 교각 일반수량 집계표'!F14</f>
        <v>251.80699999999999</v>
      </c>
      <c r="G14" s="40">
        <f t="shared" si="0"/>
        <v>488.51400000000001</v>
      </c>
    </row>
    <row r="15" spans="1:7" ht="15" customHeight="1">
      <c r="A15" s="56" t="s">
        <v>119</v>
      </c>
      <c r="B15" s="57"/>
      <c r="C15" s="58"/>
      <c r="D15" s="33" t="s">
        <v>56</v>
      </c>
      <c r="E15" s="34">
        <f>'P1 교각 일반수량 집계표'!F15</f>
        <v>120.8</v>
      </c>
      <c r="F15" s="34">
        <f>'P2 교각 일반수량 집계표'!F15</f>
        <v>151</v>
      </c>
      <c r="G15" s="40">
        <f t="shared" si="0"/>
        <v>271.8</v>
      </c>
    </row>
    <row r="16" spans="1:7" ht="15" customHeight="1">
      <c r="A16" s="77" t="s">
        <v>120</v>
      </c>
      <c r="B16" s="70" t="s">
        <v>121</v>
      </c>
      <c r="C16" s="33" t="s">
        <v>147</v>
      </c>
      <c r="D16" s="33" t="s">
        <v>61</v>
      </c>
      <c r="E16" s="35">
        <f>'P1 교각 일반수량 집계표'!F16</f>
        <v>1</v>
      </c>
      <c r="F16" s="35" t="s">
        <v>35</v>
      </c>
      <c r="G16" s="41">
        <f t="shared" si="0"/>
        <v>1</v>
      </c>
    </row>
    <row r="17" spans="1:7" ht="15" customHeight="1">
      <c r="A17" s="78"/>
      <c r="B17" s="71"/>
      <c r="C17" s="33" t="s">
        <v>62</v>
      </c>
      <c r="D17" s="33" t="s">
        <v>61</v>
      </c>
      <c r="E17" s="35">
        <f>'P1 교각 일반수량 집계표'!F17</f>
        <v>4</v>
      </c>
      <c r="F17" s="35">
        <f>'P2 교각 일반수량 집계표'!F17</f>
        <v>8</v>
      </c>
      <c r="G17" s="41">
        <f t="shared" si="0"/>
        <v>12</v>
      </c>
    </row>
    <row r="18" spans="1:7" ht="15" customHeight="1">
      <c r="A18" s="79"/>
      <c r="B18" s="73"/>
      <c r="C18" s="33" t="s">
        <v>60</v>
      </c>
      <c r="D18" s="33" t="s">
        <v>61</v>
      </c>
      <c r="E18" s="35">
        <f>'P1 교각 일반수량 집계표'!F18</f>
        <v>5</v>
      </c>
      <c r="F18" s="35">
        <f>'P2 교각 일반수량 집계표'!F16</f>
        <v>2</v>
      </c>
      <c r="G18" s="41">
        <f t="shared" si="0"/>
        <v>7</v>
      </c>
    </row>
    <row r="19" spans="1:7" ht="15" customHeight="1">
      <c r="A19" s="56" t="s">
        <v>122</v>
      </c>
      <c r="B19" s="57"/>
      <c r="C19" s="58"/>
      <c r="D19" s="33" t="s">
        <v>24</v>
      </c>
      <c r="E19" s="34">
        <f>'P1 교각 일반수량 집계표'!F19</f>
        <v>0.41899999999999998</v>
      </c>
      <c r="F19" s="34">
        <f>'P2 교각 일반수량 집계표'!F18</f>
        <v>0.41899999999999998</v>
      </c>
      <c r="G19" s="40">
        <f t="shared" si="0"/>
        <v>0.83799999999999997</v>
      </c>
    </row>
    <row r="20" spans="1:7" ht="15" customHeight="1">
      <c r="A20" s="59" t="s">
        <v>123</v>
      </c>
      <c r="B20" s="60"/>
      <c r="C20" s="33" t="s">
        <v>124</v>
      </c>
      <c r="D20" s="33" t="s">
        <v>71</v>
      </c>
      <c r="E20" s="34">
        <f>'P1 교각 일반수량 집계표'!F20</f>
        <v>156.51499999999999</v>
      </c>
      <c r="F20" s="34">
        <f>'P2 교각 일반수량 집계표'!F19</f>
        <v>161.983</v>
      </c>
      <c r="G20" s="40">
        <f t="shared" si="0"/>
        <v>318.49799999999999</v>
      </c>
    </row>
    <row r="21" spans="1:7" ht="15" customHeight="1">
      <c r="A21" s="63"/>
      <c r="B21" s="64"/>
      <c r="C21" s="33" t="s">
        <v>125</v>
      </c>
      <c r="D21" s="33" t="s">
        <v>71</v>
      </c>
      <c r="E21" s="34">
        <f>'P1 교각 일반수량 집계표'!F21</f>
        <v>33.64</v>
      </c>
      <c r="F21" s="34">
        <f>'P2 교각 일반수량 집계표'!F20</f>
        <v>37.700000000000003</v>
      </c>
      <c r="G21" s="40">
        <f t="shared" si="0"/>
        <v>71.34</v>
      </c>
    </row>
    <row r="22" spans="1:7" ht="15" customHeight="1">
      <c r="A22" s="56" t="s">
        <v>126</v>
      </c>
      <c r="B22" s="57"/>
      <c r="C22" s="58"/>
      <c r="D22" s="33" t="s">
        <v>71</v>
      </c>
      <c r="E22" s="34">
        <f>'P1 교각 일반수량 집계표'!F22</f>
        <v>135.61500000000001</v>
      </c>
      <c r="F22" s="34">
        <f>'P2 교각 일반수량 집계표'!F21</f>
        <v>138.28299999999999</v>
      </c>
      <c r="G22" s="40">
        <f t="shared" si="0"/>
        <v>273.89800000000002</v>
      </c>
    </row>
    <row r="23" spans="1:7" ht="15" customHeight="1">
      <c r="A23" s="56" t="s">
        <v>127</v>
      </c>
      <c r="B23" s="58"/>
      <c r="C23" s="33" t="s">
        <v>128</v>
      </c>
      <c r="D23" s="33" t="s">
        <v>80</v>
      </c>
      <c r="E23" s="34">
        <f>'P1 교각 일반수량 집계표'!F23</f>
        <v>18.387</v>
      </c>
      <c r="F23" s="34">
        <f>'P2 교각 일반수량 집계표'!F22</f>
        <v>20.030999999999999</v>
      </c>
      <c r="G23" s="40">
        <f t="shared" si="0"/>
        <v>38.417999999999999</v>
      </c>
    </row>
    <row r="24" spans="1:7" ht="15" customHeight="1">
      <c r="A24" s="56" t="s">
        <v>129</v>
      </c>
      <c r="B24" s="57"/>
      <c r="C24" s="58"/>
      <c r="D24" s="33" t="s">
        <v>80</v>
      </c>
      <c r="E24" s="34">
        <f>'P1 교각 일반수량 집계표'!F24</f>
        <v>0.64</v>
      </c>
      <c r="F24" s="34">
        <f>'P2 교각 일반수량 집계표'!F23</f>
        <v>0.626</v>
      </c>
      <c r="G24" s="40">
        <f t="shared" si="0"/>
        <v>1.266</v>
      </c>
    </row>
    <row r="25" spans="1:7" ht="15" customHeight="1">
      <c r="A25" s="77" t="s">
        <v>130</v>
      </c>
      <c r="B25" s="70" t="s">
        <v>131</v>
      </c>
      <c r="C25" s="33" t="s">
        <v>132</v>
      </c>
      <c r="D25" s="33" t="s">
        <v>86</v>
      </c>
      <c r="E25" s="35">
        <f>'P1 교각 일반수량 집계표'!F25</f>
        <v>1</v>
      </c>
      <c r="F25" s="35">
        <f>'P2 교각 일반수량 집계표'!F24</f>
        <v>1</v>
      </c>
      <c r="G25" s="41">
        <f t="shared" si="0"/>
        <v>2</v>
      </c>
    </row>
    <row r="26" spans="1:7" ht="15" customHeight="1">
      <c r="A26" s="78"/>
      <c r="B26" s="71"/>
      <c r="C26" s="33" t="s">
        <v>133</v>
      </c>
      <c r="D26" s="33" t="s">
        <v>86</v>
      </c>
      <c r="E26" s="35">
        <f>'P1 교각 일반수량 집계표'!F26</f>
        <v>2</v>
      </c>
      <c r="F26" s="35">
        <f>'P2 교각 일반수량 집계표'!F25</f>
        <v>2</v>
      </c>
      <c r="G26" s="41">
        <f t="shared" si="0"/>
        <v>4</v>
      </c>
    </row>
    <row r="27" spans="1:7" ht="15" customHeight="1">
      <c r="A27" s="78"/>
      <c r="B27" s="71"/>
      <c r="C27" s="33" t="s">
        <v>134</v>
      </c>
      <c r="D27" s="33" t="s">
        <v>56</v>
      </c>
      <c r="E27" s="34">
        <f>'P1 교각 일반수량 집계표'!F27</f>
        <v>134.4</v>
      </c>
      <c r="F27" s="34">
        <f>'P2 교각 일반수량 집계표'!F26</f>
        <v>189</v>
      </c>
      <c r="G27" s="40">
        <f t="shared" si="0"/>
        <v>323.39999999999998</v>
      </c>
    </row>
    <row r="28" spans="1:7" ht="15" customHeight="1">
      <c r="A28" s="78"/>
      <c r="B28" s="71"/>
      <c r="C28" s="33" t="s">
        <v>135</v>
      </c>
      <c r="D28" s="33" t="s">
        <v>56</v>
      </c>
      <c r="E28" s="34">
        <f>'P1 교각 일반수량 집계표'!F28</f>
        <v>112.336</v>
      </c>
      <c r="F28" s="34">
        <f>'P2 교각 일반수량 집계표'!F27</f>
        <v>162.34</v>
      </c>
      <c r="G28" s="40">
        <f t="shared" si="0"/>
        <v>274.67599999999999</v>
      </c>
    </row>
    <row r="29" spans="1:7" ht="15" customHeight="1">
      <c r="A29" s="78"/>
      <c r="B29" s="71"/>
      <c r="C29" s="33" t="s">
        <v>136</v>
      </c>
      <c r="D29" s="33" t="s">
        <v>56</v>
      </c>
      <c r="E29" s="34">
        <f>'P1 교각 일반수량 집계표'!F29</f>
        <v>12.464</v>
      </c>
      <c r="F29" s="34">
        <f>'P2 교각 일반수량 집계표'!F28</f>
        <v>13.66</v>
      </c>
      <c r="G29" s="40">
        <f t="shared" si="0"/>
        <v>26.124000000000002</v>
      </c>
    </row>
    <row r="30" spans="1:7" ht="15" customHeight="1">
      <c r="A30" s="78"/>
      <c r="B30" s="71"/>
      <c r="C30" s="33" t="s">
        <v>137</v>
      </c>
      <c r="D30" s="33" t="s">
        <v>24</v>
      </c>
      <c r="E30" s="34">
        <f>'P1 교각 일반수량 집계표'!F30</f>
        <v>44.463000000000001</v>
      </c>
      <c r="F30" s="34">
        <f>'P2 교각 일반수량 집계표'!F29</f>
        <v>64.015000000000001</v>
      </c>
      <c r="G30" s="40">
        <f t="shared" si="0"/>
        <v>108.47800000000001</v>
      </c>
    </row>
    <row r="31" spans="1:7" ht="15" customHeight="1">
      <c r="A31" s="78"/>
      <c r="B31" s="71"/>
      <c r="C31" s="33" t="s">
        <v>138</v>
      </c>
      <c r="D31" s="33" t="s">
        <v>24</v>
      </c>
      <c r="E31" s="34">
        <f>'P1 교각 일반수량 집계표'!F31</f>
        <v>4.7969999999999997</v>
      </c>
      <c r="F31" s="34">
        <f>'P2 교각 일반수량 집계표'!F30</f>
        <v>5.2569999999999997</v>
      </c>
      <c r="G31" s="40">
        <f t="shared" si="0"/>
        <v>10.053999999999998</v>
      </c>
    </row>
    <row r="32" spans="1:7" ht="15" customHeight="1" thickBot="1">
      <c r="A32" s="80"/>
      <c r="B32" s="72"/>
      <c r="C32" s="43" t="s">
        <v>139</v>
      </c>
      <c r="D32" s="43" t="s">
        <v>98</v>
      </c>
      <c r="E32" s="44">
        <f>'P1 교각 일반수량 집계표'!F32</f>
        <v>16</v>
      </c>
      <c r="F32" s="44">
        <f>'P2 교각 일반수량 집계표'!F31</f>
        <v>20</v>
      </c>
      <c r="G32" s="45">
        <f t="shared" si="0"/>
        <v>36</v>
      </c>
    </row>
    <row r="33" spans="1:7" ht="15" customHeight="1">
      <c r="A33" s="31"/>
      <c r="B33" s="31"/>
      <c r="C33" s="31"/>
      <c r="D33" s="31"/>
      <c r="E33" s="32"/>
      <c r="F33" s="32"/>
      <c r="G33" s="32"/>
    </row>
  </sheetData>
  <mergeCells count="22">
    <mergeCell ref="A25:A32"/>
    <mergeCell ref="B7:B8"/>
    <mergeCell ref="B16:B18"/>
    <mergeCell ref="B25:B32"/>
    <mergeCell ref="C3:C4"/>
    <mergeCell ref="C9:C11"/>
    <mergeCell ref="B12:C12"/>
    <mergeCell ref="B13:C13"/>
    <mergeCell ref="A14:B14"/>
    <mergeCell ref="A3:A4"/>
    <mergeCell ref="A5:A6"/>
    <mergeCell ref="A7:A11"/>
    <mergeCell ref="A12:A13"/>
    <mergeCell ref="A16:A18"/>
    <mergeCell ref="A15:C15"/>
    <mergeCell ref="A19:C19"/>
    <mergeCell ref="A22:C22"/>
    <mergeCell ref="A23:B23"/>
    <mergeCell ref="A24:C24"/>
    <mergeCell ref="A1:G1"/>
    <mergeCell ref="A2:C2"/>
    <mergeCell ref="A20:B21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sqref="A1:F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153</v>
      </c>
      <c r="B1" s="66"/>
      <c r="C1" s="66"/>
      <c r="D1" s="66"/>
      <c r="E1" s="66"/>
      <c r="F1" s="66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8" t="s">
        <v>144</v>
      </c>
    </row>
    <row r="3" spans="1:6" ht="15" customHeight="1" thickTop="1">
      <c r="A3" s="85" t="s">
        <v>99</v>
      </c>
      <c r="B3" s="33" t="s">
        <v>100</v>
      </c>
      <c r="C3" s="84" t="s">
        <v>101</v>
      </c>
      <c r="D3" s="33" t="s">
        <v>24</v>
      </c>
      <c r="E3" s="34">
        <f>'P1 교각 산출근거'!Z55</f>
        <v>140.56100000000001</v>
      </c>
      <c r="F3" s="40">
        <f t="shared" ref="F3:F32" si="0">SUM(E3:E3)</f>
        <v>140.56100000000001</v>
      </c>
    </row>
    <row r="4" spans="1:6" ht="15" customHeight="1">
      <c r="A4" s="79"/>
      <c r="B4" s="33" t="s">
        <v>102</v>
      </c>
      <c r="C4" s="73"/>
      <c r="D4" s="33" t="s">
        <v>24</v>
      </c>
      <c r="E4" s="34">
        <f>'P1 교각 산출근거'!Z60</f>
        <v>3.6</v>
      </c>
      <c r="F4" s="40">
        <f t="shared" si="0"/>
        <v>3.6</v>
      </c>
    </row>
    <row r="5" spans="1:6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140.56100000000001</v>
      </c>
      <c r="F5" s="40">
        <f t="shared" si="0"/>
        <v>140.56100000000001</v>
      </c>
    </row>
    <row r="6" spans="1:6" ht="15" customHeight="1">
      <c r="A6" s="79"/>
      <c r="B6" s="33" t="s">
        <v>106</v>
      </c>
      <c r="C6" s="33" t="s">
        <v>101</v>
      </c>
      <c r="D6" s="33" t="s">
        <v>24</v>
      </c>
      <c r="E6" s="34">
        <v>3.6</v>
      </c>
      <c r="F6" s="40">
        <f t="shared" si="0"/>
        <v>3.6</v>
      </c>
    </row>
    <row r="7" spans="1:6" ht="15" customHeight="1">
      <c r="A7" s="77" t="s">
        <v>107</v>
      </c>
      <c r="B7" s="70" t="s">
        <v>108</v>
      </c>
      <c r="C7" s="33" t="s">
        <v>109</v>
      </c>
      <c r="D7" s="33" t="s">
        <v>36</v>
      </c>
      <c r="E7" s="34">
        <f>'P1 교각 산출근거'!Z68</f>
        <v>29.582999999999998</v>
      </c>
      <c r="F7" s="40">
        <f t="shared" si="0"/>
        <v>29.582999999999998</v>
      </c>
    </row>
    <row r="8" spans="1:6" ht="15" customHeight="1">
      <c r="A8" s="78"/>
      <c r="B8" s="73"/>
      <c r="C8" s="33" t="s">
        <v>110</v>
      </c>
      <c r="D8" s="33" t="s">
        <v>36</v>
      </c>
      <c r="E8" s="34">
        <f>'P1 교각 산출근거'!Z80</f>
        <v>41.927999999999997</v>
      </c>
      <c r="F8" s="40">
        <f t="shared" si="0"/>
        <v>41.927999999999997</v>
      </c>
    </row>
    <row r="9" spans="1:6" ht="15" customHeight="1">
      <c r="A9" s="78"/>
      <c r="B9" s="33" t="s">
        <v>111</v>
      </c>
      <c r="C9" s="70" t="s">
        <v>109</v>
      </c>
      <c r="D9" s="33" t="s">
        <v>36</v>
      </c>
      <c r="E9" s="34">
        <f>'P1 교각 산출근거'!Z85</f>
        <v>43.353999999999999</v>
      </c>
      <c r="F9" s="40">
        <f t="shared" si="0"/>
        <v>43.353999999999999</v>
      </c>
    </row>
    <row r="10" spans="1:6" ht="15" customHeight="1">
      <c r="A10" s="78"/>
      <c r="B10" s="33" t="s">
        <v>112</v>
      </c>
      <c r="C10" s="71"/>
      <c r="D10" s="33" t="s">
        <v>36</v>
      </c>
      <c r="E10" s="34">
        <f>'P1 교각 산출근거'!Z91</f>
        <v>46.4</v>
      </c>
      <c r="F10" s="40">
        <f t="shared" si="0"/>
        <v>46.4</v>
      </c>
    </row>
    <row r="11" spans="1:6" ht="15" customHeight="1">
      <c r="A11" s="79"/>
      <c r="B11" s="33" t="s">
        <v>113</v>
      </c>
      <c r="C11" s="73"/>
      <c r="D11" s="33" t="s">
        <v>36</v>
      </c>
      <c r="E11" s="34">
        <f>'P1 교각 산출근거'!Z96</f>
        <v>2.4</v>
      </c>
      <c r="F11" s="40">
        <f t="shared" si="0"/>
        <v>2.4</v>
      </c>
    </row>
    <row r="12" spans="1:6" ht="15" customHeight="1">
      <c r="A12" s="77" t="s">
        <v>114</v>
      </c>
      <c r="B12" s="65" t="s">
        <v>115</v>
      </c>
      <c r="C12" s="58"/>
      <c r="D12" s="33" t="s">
        <v>24</v>
      </c>
      <c r="E12" s="34">
        <f>'P1 교각 산출근거'!Z121</f>
        <v>131.33799999999999</v>
      </c>
      <c r="F12" s="40">
        <f t="shared" si="0"/>
        <v>131.33799999999999</v>
      </c>
    </row>
    <row r="13" spans="1:6" ht="15" customHeight="1">
      <c r="A13" s="79"/>
      <c r="B13" s="65" t="s">
        <v>116</v>
      </c>
      <c r="C13" s="58"/>
      <c r="D13" s="33" t="s">
        <v>36</v>
      </c>
      <c r="E13" s="34">
        <f>'P1 교각 산출근거'!Z126</f>
        <v>59.25</v>
      </c>
      <c r="F13" s="40">
        <f t="shared" si="0"/>
        <v>59.25</v>
      </c>
    </row>
    <row r="14" spans="1:6" ht="15" customHeight="1">
      <c r="A14" s="56" t="s">
        <v>117</v>
      </c>
      <c r="B14" s="58"/>
      <c r="C14" s="33" t="s">
        <v>118</v>
      </c>
      <c r="D14" s="33" t="s">
        <v>36</v>
      </c>
      <c r="E14" s="34">
        <f>'P1 교각 산출근거'!Z148</f>
        <v>236.70699999999999</v>
      </c>
      <c r="F14" s="40">
        <f t="shared" si="0"/>
        <v>236.70699999999999</v>
      </c>
    </row>
    <row r="15" spans="1:6" ht="15" customHeight="1">
      <c r="A15" s="56" t="s">
        <v>119</v>
      </c>
      <c r="B15" s="57"/>
      <c r="C15" s="58"/>
      <c r="D15" s="33" t="s">
        <v>56</v>
      </c>
      <c r="E15" s="34">
        <f>'P1 교각 산출근거'!Z153</f>
        <v>120.8</v>
      </c>
      <c r="F15" s="40">
        <f t="shared" si="0"/>
        <v>120.8</v>
      </c>
    </row>
    <row r="16" spans="1:6" ht="15" customHeight="1">
      <c r="A16" s="77" t="s">
        <v>120</v>
      </c>
      <c r="B16" s="70" t="s">
        <v>121</v>
      </c>
      <c r="C16" s="33" t="s">
        <v>147</v>
      </c>
      <c r="D16" s="33" t="s">
        <v>61</v>
      </c>
      <c r="E16" s="35">
        <f>'P1 교각 산출근거'!Z157</f>
        <v>1</v>
      </c>
      <c r="F16" s="41">
        <f t="shared" si="0"/>
        <v>1</v>
      </c>
    </row>
    <row r="17" spans="1:6" ht="15" customHeight="1">
      <c r="A17" s="78"/>
      <c r="B17" s="71"/>
      <c r="C17" s="33" t="s">
        <v>62</v>
      </c>
      <c r="D17" s="33" t="s">
        <v>61</v>
      </c>
      <c r="E17" s="35">
        <f>'P1 교각 산출근거'!Z159</f>
        <v>4</v>
      </c>
      <c r="F17" s="41">
        <f t="shared" si="0"/>
        <v>4</v>
      </c>
    </row>
    <row r="18" spans="1:6" ht="15" customHeight="1">
      <c r="A18" s="79"/>
      <c r="B18" s="73"/>
      <c r="C18" s="33" t="s">
        <v>60</v>
      </c>
      <c r="D18" s="33" t="s">
        <v>61</v>
      </c>
      <c r="E18" s="35">
        <f>'P1 교각 산출근거'!Z161</f>
        <v>5</v>
      </c>
      <c r="F18" s="41">
        <f t="shared" si="0"/>
        <v>5</v>
      </c>
    </row>
    <row r="19" spans="1:6" ht="15" customHeight="1">
      <c r="A19" s="56" t="s">
        <v>122</v>
      </c>
      <c r="B19" s="57"/>
      <c r="C19" s="58"/>
      <c r="D19" s="33" t="s">
        <v>24</v>
      </c>
      <c r="E19" s="34">
        <f>'P1 교각 산출근거'!Z169</f>
        <v>0.41899999999999998</v>
      </c>
      <c r="F19" s="40">
        <f t="shared" si="0"/>
        <v>0.41899999999999998</v>
      </c>
    </row>
    <row r="20" spans="1:6" ht="15" customHeight="1">
      <c r="A20" s="59" t="s">
        <v>123</v>
      </c>
      <c r="B20" s="60"/>
      <c r="C20" s="33" t="s">
        <v>124</v>
      </c>
      <c r="D20" s="33" t="s">
        <v>71</v>
      </c>
      <c r="E20" s="34">
        <f>'P1 교각 산출근거'!Z177</f>
        <v>156.51499999999999</v>
      </c>
      <c r="F20" s="40">
        <f t="shared" si="0"/>
        <v>156.51499999999999</v>
      </c>
    </row>
    <row r="21" spans="1:6" ht="15" customHeight="1">
      <c r="A21" s="63"/>
      <c r="B21" s="64"/>
      <c r="C21" s="33" t="s">
        <v>125</v>
      </c>
      <c r="D21" s="33" t="s">
        <v>71</v>
      </c>
      <c r="E21" s="34">
        <f>'P1 교각 산출근거'!Z180</f>
        <v>33.64</v>
      </c>
      <c r="F21" s="40">
        <f t="shared" si="0"/>
        <v>33.64</v>
      </c>
    </row>
    <row r="22" spans="1:6" ht="15" customHeight="1">
      <c r="A22" s="56" t="s">
        <v>126</v>
      </c>
      <c r="B22" s="57"/>
      <c r="C22" s="58"/>
      <c r="D22" s="33" t="s">
        <v>71</v>
      </c>
      <c r="E22" s="34">
        <f>'P1 교각 산출근거'!Z186</f>
        <v>135.61500000000001</v>
      </c>
      <c r="F22" s="40">
        <f t="shared" si="0"/>
        <v>135.61500000000001</v>
      </c>
    </row>
    <row r="23" spans="1:6" ht="15" customHeight="1">
      <c r="A23" s="56" t="s">
        <v>127</v>
      </c>
      <c r="B23" s="58"/>
      <c r="C23" s="33" t="s">
        <v>128</v>
      </c>
      <c r="D23" s="33" t="s">
        <v>80</v>
      </c>
      <c r="E23" s="34">
        <f>'P1 교각 산출근거'!Z190</f>
        <v>18.387</v>
      </c>
      <c r="F23" s="40">
        <f t="shared" si="0"/>
        <v>18.387</v>
      </c>
    </row>
    <row r="24" spans="1:6" ht="15" customHeight="1">
      <c r="A24" s="56" t="s">
        <v>129</v>
      </c>
      <c r="B24" s="57"/>
      <c r="C24" s="58"/>
      <c r="D24" s="33" t="s">
        <v>80</v>
      </c>
      <c r="E24" s="34">
        <f>'P1 교각 산출근거'!Z198</f>
        <v>0.64</v>
      </c>
      <c r="F24" s="40">
        <f t="shared" si="0"/>
        <v>0.64</v>
      </c>
    </row>
    <row r="25" spans="1:6" ht="15" customHeight="1">
      <c r="A25" s="77" t="s">
        <v>130</v>
      </c>
      <c r="B25" s="70" t="s">
        <v>131</v>
      </c>
      <c r="C25" s="33" t="s">
        <v>132</v>
      </c>
      <c r="D25" s="33" t="s">
        <v>86</v>
      </c>
      <c r="E25" s="35">
        <f>'P1 교각 산출근거'!Z202</f>
        <v>1</v>
      </c>
      <c r="F25" s="41">
        <f t="shared" si="0"/>
        <v>1</v>
      </c>
    </row>
    <row r="26" spans="1:6" ht="15" customHeight="1">
      <c r="A26" s="78"/>
      <c r="B26" s="71"/>
      <c r="C26" s="33" t="s">
        <v>133</v>
      </c>
      <c r="D26" s="33" t="s">
        <v>86</v>
      </c>
      <c r="E26" s="35">
        <f>'P1 교각 산출근거'!Z205</f>
        <v>2</v>
      </c>
      <c r="F26" s="41">
        <f t="shared" si="0"/>
        <v>2</v>
      </c>
    </row>
    <row r="27" spans="1:6" ht="15" customHeight="1">
      <c r="A27" s="78"/>
      <c r="B27" s="71"/>
      <c r="C27" s="33" t="s">
        <v>134</v>
      </c>
      <c r="D27" s="33" t="s">
        <v>56</v>
      </c>
      <c r="E27" s="34">
        <f>'P1 교각 산출근거'!Z208</f>
        <v>134.4</v>
      </c>
      <c r="F27" s="40">
        <f t="shared" si="0"/>
        <v>134.4</v>
      </c>
    </row>
    <row r="28" spans="1:6" ht="15" customHeight="1">
      <c r="A28" s="78"/>
      <c r="B28" s="71"/>
      <c r="C28" s="33" t="s">
        <v>135</v>
      </c>
      <c r="D28" s="33" t="s">
        <v>56</v>
      </c>
      <c r="E28" s="34">
        <f>'P1 교각 산출근거'!Z211</f>
        <v>112.336</v>
      </c>
      <c r="F28" s="40">
        <f t="shared" si="0"/>
        <v>112.336</v>
      </c>
    </row>
    <row r="29" spans="1:6" ht="15" customHeight="1">
      <c r="A29" s="78"/>
      <c r="B29" s="71"/>
      <c r="C29" s="33" t="s">
        <v>136</v>
      </c>
      <c r="D29" s="33" t="s">
        <v>56</v>
      </c>
      <c r="E29" s="34">
        <f>'P1 교각 산출근거'!Z214</f>
        <v>12.464</v>
      </c>
      <c r="F29" s="40">
        <f t="shared" si="0"/>
        <v>12.464</v>
      </c>
    </row>
    <row r="30" spans="1:6" ht="15" customHeight="1">
      <c r="A30" s="78"/>
      <c r="B30" s="71"/>
      <c r="C30" s="33" t="s">
        <v>137</v>
      </c>
      <c r="D30" s="33" t="s">
        <v>24</v>
      </c>
      <c r="E30" s="34">
        <f>'P1 교각 산출근거'!Z217</f>
        <v>44.463000000000001</v>
      </c>
      <c r="F30" s="40">
        <f t="shared" si="0"/>
        <v>44.463000000000001</v>
      </c>
    </row>
    <row r="31" spans="1:6" ht="15" customHeight="1">
      <c r="A31" s="78"/>
      <c r="B31" s="71"/>
      <c r="C31" s="33" t="s">
        <v>138</v>
      </c>
      <c r="D31" s="33" t="s">
        <v>24</v>
      </c>
      <c r="E31" s="34">
        <f>'P1 교각 산출근거'!Z220</f>
        <v>4.7969999999999997</v>
      </c>
      <c r="F31" s="40">
        <f t="shared" si="0"/>
        <v>4.7969999999999997</v>
      </c>
    </row>
    <row r="32" spans="1:6" ht="15" customHeight="1" thickBot="1">
      <c r="A32" s="80"/>
      <c r="B32" s="72"/>
      <c r="C32" s="43" t="s">
        <v>139</v>
      </c>
      <c r="D32" s="43" t="s">
        <v>98</v>
      </c>
      <c r="E32" s="44">
        <f>'P1 교각 산출근거'!Z223</f>
        <v>16</v>
      </c>
      <c r="F32" s="45">
        <f t="shared" si="0"/>
        <v>16</v>
      </c>
    </row>
    <row r="33" spans="1:6" ht="15" customHeight="1">
      <c r="A33" s="31"/>
      <c r="B33" s="31"/>
      <c r="C33" s="31"/>
      <c r="D33" s="31"/>
      <c r="E33" s="32"/>
      <c r="F33" s="32"/>
    </row>
  </sheetData>
  <mergeCells count="22">
    <mergeCell ref="A25:A32"/>
    <mergeCell ref="B7:B8"/>
    <mergeCell ref="B16:B18"/>
    <mergeCell ref="B25:B32"/>
    <mergeCell ref="C3:C4"/>
    <mergeCell ref="C9:C11"/>
    <mergeCell ref="B12:C12"/>
    <mergeCell ref="B13:C13"/>
    <mergeCell ref="A14:B14"/>
    <mergeCell ref="A3:A4"/>
    <mergeCell ref="A5:A6"/>
    <mergeCell ref="A7:A11"/>
    <mergeCell ref="A12:A13"/>
    <mergeCell ref="A16:A18"/>
    <mergeCell ref="A15:C15"/>
    <mergeCell ref="A19:C19"/>
    <mergeCell ref="A22:C22"/>
    <mergeCell ref="A23:B23"/>
    <mergeCell ref="A24:C24"/>
    <mergeCell ref="A1:F1"/>
    <mergeCell ref="A2:C2"/>
    <mergeCell ref="A20:B21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AG5001"/>
  <sheetViews>
    <sheetView tabSelected="1" workbookViewId="0">
      <selection activeCell="AC35" sqref="AC35"/>
    </sheetView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33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  <c r="AD33" s="111" t="s">
        <v>282</v>
      </c>
      <c r="AE33" s="111"/>
      <c r="AF33" s="111"/>
      <c r="AG33" s="111"/>
    </row>
    <row r="34" spans="1:33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  <c r="AD34" s="111"/>
      <c r="AE34" s="111"/>
      <c r="AF34" s="111"/>
      <c r="AG34" s="111"/>
    </row>
    <row r="35" spans="1:33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  <c r="AD35" s="111"/>
      <c r="AE35" s="111"/>
      <c r="AF35" s="111"/>
      <c r="AG35" s="111"/>
    </row>
    <row r="36" spans="1:33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33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33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33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33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33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33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33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33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33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33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33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33" ht="15" customHeight="1">
      <c r="A48" s="86" t="s">
        <v>6</v>
      </c>
      <c r="B48" s="87"/>
      <c r="C48" s="87"/>
      <c r="D48" s="88"/>
      <c r="E48" s="6"/>
      <c r="F48" s="7" t="s">
        <v>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5.8</v>
      </c>
      <c r="H49" s="95"/>
      <c r="I49" s="6" t="s">
        <v>10</v>
      </c>
      <c r="J49" s="95">
        <v>2</v>
      </c>
      <c r="K49" s="95"/>
      <c r="L49" s="6" t="s">
        <v>10</v>
      </c>
      <c r="M49" s="95">
        <v>5.8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67.28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 t="s">
        <v>13</v>
      </c>
      <c r="G51" s="6" t="s">
        <v>14</v>
      </c>
      <c r="H51" s="6" t="s">
        <v>10</v>
      </c>
      <c r="I51" s="95">
        <v>1.1499999999999999</v>
      </c>
      <c r="J51" s="95"/>
      <c r="K51" s="6" t="s">
        <v>15</v>
      </c>
      <c r="L51" s="6" t="s">
        <v>10</v>
      </c>
      <c r="M51" s="95">
        <v>6</v>
      </c>
      <c r="N51" s="95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ROUND(PI()*I51^2*M51, 3)</f>
        <v>24.928999999999998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6" t="s">
        <v>17</v>
      </c>
      <c r="H52" s="95">
        <v>2.2999999999999998</v>
      </c>
      <c r="I52" s="95"/>
      <c r="J52" s="6" t="s">
        <v>18</v>
      </c>
      <c r="K52" s="95">
        <v>10.199999999999999</v>
      </c>
      <c r="L52" s="95"/>
      <c r="M52" s="6" t="s">
        <v>19</v>
      </c>
      <c r="N52" s="6" t="s">
        <v>20</v>
      </c>
      <c r="O52" s="9">
        <v>2</v>
      </c>
      <c r="P52" s="6" t="s">
        <v>10</v>
      </c>
      <c r="Q52" s="95">
        <v>1.3</v>
      </c>
      <c r="R52" s="95"/>
      <c r="S52" s="6" t="s">
        <v>19</v>
      </c>
      <c r="T52" s="6" t="s">
        <v>10</v>
      </c>
      <c r="U52" s="6"/>
      <c r="V52" s="6"/>
      <c r="W52" s="6"/>
      <c r="X52" s="6"/>
      <c r="Y52" s="25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/>
      <c r="G53" s="95">
        <v>2.5</v>
      </c>
      <c r="H53" s="95"/>
      <c r="I53" s="6" t="s">
        <v>19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ROUND((((H52+K52)/O52*Q52)*G53), 3)</f>
        <v>20.312999999999999</v>
      </c>
      <c r="X53" s="95"/>
      <c r="Y53" s="96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 t="s">
        <v>21</v>
      </c>
      <c r="G54" s="95">
        <v>10.199999999999999</v>
      </c>
      <c r="H54" s="95"/>
      <c r="I54" s="6" t="s">
        <v>10</v>
      </c>
      <c r="J54" s="95">
        <v>1.038</v>
      </c>
      <c r="K54" s="95"/>
      <c r="L54" s="6" t="s">
        <v>10</v>
      </c>
      <c r="M54" s="95">
        <v>2.5</v>
      </c>
      <c r="N54" s="95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ROUND(G54*J54*M54, 3)</f>
        <v>26.469000000000001</v>
      </c>
      <c r="X54" s="95"/>
      <c r="Y54" s="96"/>
      <c r="Z54" s="8"/>
      <c r="AA54" s="8"/>
      <c r="AB54" s="17" t="s">
        <v>24</v>
      </c>
    </row>
    <row r="55" spans="1:28" ht="15" customHeight="1">
      <c r="A55" s="16"/>
      <c r="B55" s="2"/>
      <c r="C55" s="2"/>
      <c r="D55" s="24"/>
      <c r="E55" s="6"/>
      <c r="F55" s="7" t="s">
        <v>22</v>
      </c>
      <c r="G55" s="6" t="s">
        <v>23</v>
      </c>
      <c r="H55" s="95">
        <v>1.95</v>
      </c>
      <c r="I55" s="95"/>
      <c r="J55" s="6" t="s">
        <v>10</v>
      </c>
      <c r="K55" s="95">
        <v>1</v>
      </c>
      <c r="L55" s="95"/>
      <c r="M55" s="6" t="s">
        <v>10</v>
      </c>
      <c r="N55" s="95">
        <v>0.161</v>
      </c>
      <c r="O55" s="95"/>
      <c r="P55" s="6" t="s">
        <v>19</v>
      </c>
      <c r="Q55" s="6" t="s">
        <v>10</v>
      </c>
      <c r="R55" s="9">
        <v>5</v>
      </c>
      <c r="S55" s="6"/>
      <c r="T55" s="6"/>
      <c r="U55" s="6"/>
      <c r="V55" s="6" t="s">
        <v>11</v>
      </c>
      <c r="W55" s="95">
        <f>ROUND((H55*K55*N55)*R55, 3)</f>
        <v>1.57</v>
      </c>
      <c r="X55" s="95"/>
      <c r="Y55" s="96"/>
      <c r="Z55" s="89">
        <f>ROUND(SUM(W49:Y55), 3)</f>
        <v>140.56100000000001</v>
      </c>
      <c r="AA55" s="89"/>
      <c r="AB55" s="90"/>
    </row>
    <row r="56" spans="1:28" ht="15" customHeight="1">
      <c r="A56" s="18"/>
      <c r="B56" s="11"/>
      <c r="C56" s="11"/>
      <c r="D56" s="26"/>
      <c r="E56" s="12"/>
      <c r="F56" s="13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7"/>
      <c r="Z56" s="14"/>
      <c r="AA56" s="14"/>
      <c r="AB56" s="19"/>
    </row>
    <row r="57" spans="1:28" ht="15" customHeight="1">
      <c r="A57" s="20"/>
      <c r="B57" s="2"/>
      <c r="C57" s="2"/>
      <c r="D57" s="22"/>
      <c r="E57" s="6"/>
      <c r="F57" s="7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3"/>
      <c r="Z57" s="8"/>
      <c r="AA57" s="8"/>
      <c r="AB57" s="21"/>
    </row>
    <row r="58" spans="1:28" ht="15" customHeight="1">
      <c r="A58" s="16" t="s">
        <v>25</v>
      </c>
      <c r="B58" s="2"/>
      <c r="C58" s="2"/>
      <c r="D58" s="24"/>
      <c r="E58" s="6"/>
      <c r="F58" s="7" t="s">
        <v>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5"/>
      <c r="Z58" s="8"/>
      <c r="AA58" s="8"/>
      <c r="AB58" s="17"/>
    </row>
    <row r="59" spans="1:28" ht="15" customHeight="1">
      <c r="A59" s="86" t="s">
        <v>26</v>
      </c>
      <c r="B59" s="87"/>
      <c r="C59" s="87"/>
      <c r="D59" s="88"/>
      <c r="E59" s="6"/>
      <c r="F59" s="7" t="s">
        <v>27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25"/>
      <c r="Z59" s="8"/>
      <c r="AA59" s="8"/>
      <c r="AB59" s="17" t="s">
        <v>24</v>
      </c>
    </row>
    <row r="60" spans="1:28" ht="15" customHeight="1">
      <c r="A60" s="16"/>
      <c r="B60" s="2"/>
      <c r="C60" s="2"/>
      <c r="D60" s="24"/>
      <c r="E60" s="6"/>
      <c r="F60" s="7" t="s">
        <v>28</v>
      </c>
      <c r="G60" s="95">
        <v>6</v>
      </c>
      <c r="H60" s="95"/>
      <c r="I60" s="6" t="s">
        <v>10</v>
      </c>
      <c r="J60" s="95">
        <v>6</v>
      </c>
      <c r="K60" s="95"/>
      <c r="L60" s="6" t="s">
        <v>10</v>
      </c>
      <c r="M60" s="95">
        <v>0.1</v>
      </c>
      <c r="N60" s="95"/>
      <c r="O60" s="6"/>
      <c r="P60" s="6"/>
      <c r="Q60" s="6"/>
      <c r="R60" s="6"/>
      <c r="S60" s="6"/>
      <c r="T60" s="6"/>
      <c r="U60" s="6"/>
      <c r="V60" s="6" t="s">
        <v>11</v>
      </c>
      <c r="W60" s="95">
        <f>ROUND(G60*J60*M60, 3)</f>
        <v>3.6</v>
      </c>
      <c r="X60" s="95"/>
      <c r="Y60" s="96"/>
      <c r="Z60" s="89">
        <f>ROUND(SUM(W60:X60), 3)</f>
        <v>3.6</v>
      </c>
      <c r="AA60" s="89"/>
      <c r="AB60" s="90"/>
    </row>
    <row r="61" spans="1:28" ht="15" customHeight="1">
      <c r="A61" s="18"/>
      <c r="B61" s="11"/>
      <c r="C61" s="11"/>
      <c r="D61" s="26"/>
      <c r="E61" s="12"/>
      <c r="F61" s="13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7"/>
      <c r="Z61" s="14"/>
      <c r="AA61" s="14"/>
      <c r="AB61" s="19"/>
    </row>
    <row r="62" spans="1:28" ht="15" customHeight="1">
      <c r="A62" s="20"/>
      <c r="B62" s="2"/>
      <c r="C62" s="2"/>
      <c r="D62" s="22"/>
      <c r="E62" s="6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3"/>
      <c r="Z62" s="8"/>
      <c r="AA62" s="8"/>
      <c r="AB62" s="21"/>
    </row>
    <row r="63" spans="1:28" ht="15" customHeight="1">
      <c r="A63" s="16" t="s">
        <v>29</v>
      </c>
      <c r="B63" s="2"/>
      <c r="C63" s="2"/>
      <c r="D63" s="24"/>
      <c r="E63" s="6"/>
      <c r="F63" s="7" t="s">
        <v>31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86" t="s">
        <v>30</v>
      </c>
      <c r="B64" s="87"/>
      <c r="C64" s="87"/>
      <c r="D64" s="88"/>
      <c r="E64" s="6"/>
      <c r="F64" s="7" t="s">
        <v>16</v>
      </c>
      <c r="G64" s="6" t="s">
        <v>32</v>
      </c>
      <c r="H64" s="6" t="s">
        <v>23</v>
      </c>
      <c r="I64" s="95">
        <v>3.0379999999999998</v>
      </c>
      <c r="J64" s="95"/>
      <c r="K64" s="6" t="s">
        <v>15</v>
      </c>
      <c r="L64" s="6" t="s">
        <v>18</v>
      </c>
      <c r="M64" s="95">
        <v>1</v>
      </c>
      <c r="N64" s="95"/>
      <c r="O64" s="6" t="s">
        <v>15</v>
      </c>
      <c r="P64" s="6" t="s">
        <v>19</v>
      </c>
      <c r="Q64" s="6" t="s">
        <v>10</v>
      </c>
      <c r="R64" s="95">
        <v>2.5</v>
      </c>
      <c r="S64" s="95"/>
      <c r="T64" s="6"/>
      <c r="U64" s="6"/>
      <c r="V64" s="6" t="s">
        <v>11</v>
      </c>
      <c r="W64" s="95">
        <f>ROUND(SQRT(I64^2+M64^2)*R64, 3)</f>
        <v>7.9960000000000004</v>
      </c>
      <c r="X64" s="95"/>
      <c r="Y64" s="96"/>
      <c r="Z64" s="8"/>
      <c r="AA64" s="8"/>
      <c r="AB64" s="17"/>
    </row>
    <row r="65" spans="1:28" ht="15" customHeight="1">
      <c r="A65" s="16"/>
      <c r="B65" s="2"/>
      <c r="C65" s="2"/>
      <c r="D65" s="24"/>
      <c r="E65" s="6"/>
      <c r="F65" s="7" t="s">
        <v>16</v>
      </c>
      <c r="G65" s="6" t="s">
        <v>32</v>
      </c>
      <c r="H65" s="6" t="s">
        <v>23</v>
      </c>
      <c r="I65" s="95">
        <v>3.0379999999999998</v>
      </c>
      <c r="J65" s="95"/>
      <c r="K65" s="6" t="s">
        <v>15</v>
      </c>
      <c r="L65" s="6" t="s">
        <v>18</v>
      </c>
      <c r="M65" s="95">
        <v>1</v>
      </c>
      <c r="N65" s="95"/>
      <c r="O65" s="6" t="s">
        <v>15</v>
      </c>
      <c r="P65" s="6" t="s">
        <v>19</v>
      </c>
      <c r="Q65" s="6" t="s">
        <v>10</v>
      </c>
      <c r="R65" s="95">
        <v>2.5</v>
      </c>
      <c r="S65" s="95"/>
      <c r="T65" s="6"/>
      <c r="U65" s="6"/>
      <c r="V65" s="6" t="s">
        <v>11</v>
      </c>
      <c r="W65" s="95">
        <f>ROUND(SQRT(I65^2+M65^2)*R65, 3)</f>
        <v>7.9960000000000004</v>
      </c>
      <c r="X65" s="95"/>
      <c r="Y65" s="96"/>
      <c r="Z65" s="8"/>
      <c r="AA65" s="8"/>
      <c r="AB65" s="17"/>
    </row>
    <row r="66" spans="1:28" ht="15" customHeight="1">
      <c r="A66" s="16"/>
      <c r="B66" s="2"/>
      <c r="C66" s="2"/>
      <c r="D66" s="24"/>
      <c r="E66" s="6"/>
      <c r="F66" s="7" t="s">
        <v>16</v>
      </c>
      <c r="G66" s="6" t="s">
        <v>33</v>
      </c>
      <c r="H66" s="95">
        <v>2.2999999999999998</v>
      </c>
      <c r="I66" s="95"/>
      <c r="J66" s="6" t="s">
        <v>18</v>
      </c>
      <c r="K66" s="95">
        <v>8.3770000000000007</v>
      </c>
      <c r="L66" s="95"/>
      <c r="M66" s="6" t="s">
        <v>19</v>
      </c>
      <c r="N66" s="6" t="s">
        <v>20</v>
      </c>
      <c r="O66" s="9">
        <v>2</v>
      </c>
      <c r="P66" s="6" t="s">
        <v>10</v>
      </c>
      <c r="Q66" s="95">
        <v>1</v>
      </c>
      <c r="R66" s="95"/>
      <c r="S66" s="6" t="s">
        <v>19</v>
      </c>
      <c r="T66" s="6" t="s">
        <v>10</v>
      </c>
      <c r="U66" s="9">
        <v>2</v>
      </c>
      <c r="V66" s="6"/>
      <c r="W66" s="6"/>
      <c r="X66" s="6"/>
      <c r="Y66" s="25"/>
      <c r="Z66" s="8"/>
      <c r="AA66" s="8"/>
      <c r="AB66" s="17"/>
    </row>
    <row r="67" spans="1:28" ht="15" customHeight="1">
      <c r="A67" s="16"/>
      <c r="B67" s="2"/>
      <c r="C67" s="2"/>
      <c r="D67" s="24"/>
      <c r="E67" s="6"/>
      <c r="F67" s="7"/>
      <c r="G67" s="6" t="s">
        <v>34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">
        <v>11</v>
      </c>
      <c r="W67" s="95">
        <f>ROUND(((H66+K66)/O66*Q66)*U66, 3)</f>
        <v>10.677</v>
      </c>
      <c r="X67" s="95"/>
      <c r="Y67" s="96"/>
      <c r="Z67" s="8"/>
      <c r="AA67" s="8"/>
      <c r="AB67" s="17" t="s">
        <v>36</v>
      </c>
    </row>
    <row r="68" spans="1:28" ht="15" customHeight="1">
      <c r="A68" s="16"/>
      <c r="B68" s="2"/>
      <c r="C68" s="2"/>
      <c r="D68" s="24"/>
      <c r="E68" s="6"/>
      <c r="F68" s="7" t="s">
        <v>16</v>
      </c>
      <c r="G68" s="95">
        <v>2.2999999999999998</v>
      </c>
      <c r="H68" s="95"/>
      <c r="I68" s="6" t="s">
        <v>10</v>
      </c>
      <c r="J68" s="95">
        <v>2.5</v>
      </c>
      <c r="K68" s="95"/>
      <c r="L68" s="6" t="s">
        <v>35</v>
      </c>
      <c r="M68" s="95">
        <v>2.8359999999999999</v>
      </c>
      <c r="N68" s="95"/>
      <c r="O68" s="6"/>
      <c r="P68" s="6"/>
      <c r="Q68" s="6"/>
      <c r="R68" s="6"/>
      <c r="S68" s="6"/>
      <c r="T68" s="6"/>
      <c r="U68" s="6"/>
      <c r="V68" s="6" t="s">
        <v>11</v>
      </c>
      <c r="W68" s="95">
        <f>ROUND(G68*J68-M68, 3)</f>
        <v>2.9140000000000001</v>
      </c>
      <c r="X68" s="95"/>
      <c r="Y68" s="96"/>
      <c r="Z68" s="89">
        <f>ROUND(SUM(W64:Y68), 3)</f>
        <v>29.582999999999998</v>
      </c>
      <c r="AA68" s="89"/>
      <c r="AB68" s="90"/>
    </row>
    <row r="69" spans="1:28" ht="15" customHeight="1">
      <c r="A69" s="16"/>
      <c r="B69" s="2"/>
      <c r="C69" s="2"/>
      <c r="D69" s="24"/>
      <c r="E69" s="6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 t="s">
        <v>37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5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16</v>
      </c>
      <c r="G71" s="6" t="s">
        <v>32</v>
      </c>
      <c r="H71" s="6" t="s">
        <v>23</v>
      </c>
      <c r="I71" s="95">
        <v>0.91200000000000003</v>
      </c>
      <c r="J71" s="95"/>
      <c r="K71" s="6" t="s">
        <v>15</v>
      </c>
      <c r="L71" s="6" t="s">
        <v>18</v>
      </c>
      <c r="M71" s="95">
        <v>0.3</v>
      </c>
      <c r="N71" s="95"/>
      <c r="O71" s="6" t="s">
        <v>15</v>
      </c>
      <c r="P71" s="6" t="s">
        <v>19</v>
      </c>
      <c r="Q71" s="6" t="s">
        <v>10</v>
      </c>
      <c r="R71" s="95">
        <v>2.5</v>
      </c>
      <c r="S71" s="95"/>
      <c r="T71" s="6"/>
      <c r="U71" s="6"/>
      <c r="V71" s="6" t="s">
        <v>11</v>
      </c>
      <c r="W71" s="95">
        <f>ROUND(SQRT(I71^2+M71^2)*R71, 3)</f>
        <v>2.4</v>
      </c>
      <c r="X71" s="95"/>
      <c r="Y71" s="96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 t="s">
        <v>16</v>
      </c>
      <c r="G72" s="6" t="s">
        <v>33</v>
      </c>
      <c r="H72" s="95">
        <v>8.3770000000000007</v>
      </c>
      <c r="I72" s="95"/>
      <c r="J72" s="6" t="s">
        <v>18</v>
      </c>
      <c r="K72" s="95">
        <v>10.199999999999999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0.3</v>
      </c>
      <c r="R72" s="95"/>
      <c r="S72" s="6" t="s">
        <v>19</v>
      </c>
      <c r="T72" s="6" t="s">
        <v>10</v>
      </c>
      <c r="U72" s="9">
        <v>2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ROUND(((H72+K72)/O72*Q72)*U72, 3)</f>
        <v>5.5730000000000004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16</v>
      </c>
      <c r="G74" s="6" t="s">
        <v>32</v>
      </c>
      <c r="H74" s="6" t="s">
        <v>23</v>
      </c>
      <c r="I74" s="95">
        <v>0.91200000000000003</v>
      </c>
      <c r="J74" s="95"/>
      <c r="K74" s="6" t="s">
        <v>15</v>
      </c>
      <c r="L74" s="6" t="s">
        <v>18</v>
      </c>
      <c r="M74" s="95">
        <v>0.3</v>
      </c>
      <c r="N74" s="95"/>
      <c r="O74" s="6" t="s">
        <v>15</v>
      </c>
      <c r="P74" s="6" t="s">
        <v>19</v>
      </c>
      <c r="Q74" s="6" t="s">
        <v>10</v>
      </c>
      <c r="R74" s="95">
        <v>2.5</v>
      </c>
      <c r="S74" s="95"/>
      <c r="T74" s="6"/>
      <c r="U74" s="6"/>
      <c r="V74" s="6" t="s">
        <v>11</v>
      </c>
      <c r="W74" s="95">
        <f>ROUND(SQRT(I74^2+M74^2)*R74, 3)</f>
        <v>2.4</v>
      </c>
      <c r="X74" s="95"/>
      <c r="Y74" s="96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 t="s">
        <v>21</v>
      </c>
      <c r="G75" s="6" t="s">
        <v>23</v>
      </c>
      <c r="H75" s="95">
        <v>2.5</v>
      </c>
      <c r="I75" s="95"/>
      <c r="J75" s="6" t="s">
        <v>10</v>
      </c>
      <c r="K75" s="95">
        <v>1.038</v>
      </c>
      <c r="L75" s="95"/>
      <c r="M75" s="6" t="s">
        <v>18</v>
      </c>
      <c r="N75" s="95">
        <v>10.199999999999999</v>
      </c>
      <c r="O75" s="95"/>
      <c r="P75" s="6" t="s">
        <v>10</v>
      </c>
      <c r="Q75" s="95">
        <v>1.038</v>
      </c>
      <c r="R75" s="95"/>
      <c r="S75" s="6" t="s">
        <v>19</v>
      </c>
      <c r="T75" s="6" t="s">
        <v>10</v>
      </c>
      <c r="U75" s="9">
        <v>2</v>
      </c>
      <c r="V75" s="6"/>
      <c r="W75" s="6"/>
      <c r="X75" s="6"/>
      <c r="Y75" s="25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/>
      <c r="G76" s="6" t="s">
        <v>34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f>ROUND((H75*K75+N75*Q75)*U75, 3)</f>
        <v>26.364999999999998</v>
      </c>
      <c r="X76" s="95"/>
      <c r="Y76" s="96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 t="s">
        <v>21</v>
      </c>
      <c r="G77" s="6" t="s">
        <v>23</v>
      </c>
      <c r="H77" s="95">
        <v>2.5</v>
      </c>
      <c r="I77" s="95"/>
      <c r="J77" s="6" t="s">
        <v>10</v>
      </c>
      <c r="K77" s="95">
        <v>4.3999999999999997E-2</v>
      </c>
      <c r="L77" s="95"/>
      <c r="M77" s="6" t="s">
        <v>19</v>
      </c>
      <c r="N77" s="6" t="s">
        <v>10</v>
      </c>
      <c r="O77" s="9">
        <v>2</v>
      </c>
      <c r="P77" s="10" t="s">
        <v>38</v>
      </c>
      <c r="Q77" s="6"/>
      <c r="R77" s="6"/>
      <c r="S77" s="6"/>
      <c r="T77" s="6"/>
      <c r="U77" s="6"/>
      <c r="V77" s="6" t="s">
        <v>11</v>
      </c>
      <c r="W77" s="95">
        <f>ROUND((H77*K77)*O77, 3)</f>
        <v>0.22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21</v>
      </c>
      <c r="G78" s="6" t="s">
        <v>23</v>
      </c>
      <c r="H78" s="95">
        <v>2.5</v>
      </c>
      <c r="I78" s="95"/>
      <c r="J78" s="6" t="s">
        <v>10</v>
      </c>
      <c r="K78" s="95">
        <v>4.3999999999999997E-2</v>
      </c>
      <c r="L78" s="95"/>
      <c r="M78" s="6" t="s">
        <v>19</v>
      </c>
      <c r="N78" s="6" t="s">
        <v>10</v>
      </c>
      <c r="O78" s="9">
        <v>2</v>
      </c>
      <c r="P78" s="10" t="s">
        <v>38</v>
      </c>
      <c r="Q78" s="6"/>
      <c r="R78" s="6"/>
      <c r="S78" s="6"/>
      <c r="T78" s="6"/>
      <c r="U78" s="6"/>
      <c r="V78" s="6" t="s">
        <v>11</v>
      </c>
      <c r="W78" s="95">
        <f>ROUND((H78*K78)*O78, 3)</f>
        <v>0.22</v>
      </c>
      <c r="X78" s="95"/>
      <c r="Y78" s="96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 t="s">
        <v>22</v>
      </c>
      <c r="G79" s="6" t="s">
        <v>33</v>
      </c>
      <c r="H79" s="95">
        <v>1.95</v>
      </c>
      <c r="I79" s="95"/>
      <c r="J79" s="6" t="s">
        <v>10</v>
      </c>
      <c r="K79" s="95">
        <v>0.161</v>
      </c>
      <c r="L79" s="95"/>
      <c r="M79" s="6" t="s">
        <v>18</v>
      </c>
      <c r="N79" s="95">
        <v>1</v>
      </c>
      <c r="O79" s="95"/>
      <c r="P79" s="6" t="s">
        <v>10</v>
      </c>
      <c r="Q79" s="95">
        <v>0.161</v>
      </c>
      <c r="R79" s="95"/>
      <c r="S79" s="6" t="s">
        <v>19</v>
      </c>
      <c r="T79" s="6" t="s">
        <v>10</v>
      </c>
      <c r="U79" s="9">
        <v>2</v>
      </c>
      <c r="V79" s="6"/>
      <c r="W79" s="6"/>
      <c r="X79" s="6"/>
      <c r="Y79" s="25"/>
      <c r="Z79" s="8"/>
      <c r="AA79" s="8"/>
      <c r="AB79" s="17" t="s">
        <v>36</v>
      </c>
    </row>
    <row r="80" spans="1:28" ht="15" customHeight="1">
      <c r="A80" s="16"/>
      <c r="B80" s="2"/>
      <c r="C80" s="2"/>
      <c r="D80" s="24"/>
      <c r="E80" s="6"/>
      <c r="F80" s="7"/>
      <c r="G80" s="6" t="s">
        <v>34</v>
      </c>
      <c r="H80" s="6" t="s">
        <v>19</v>
      </c>
      <c r="I80" s="6" t="s">
        <v>10</v>
      </c>
      <c r="J80" s="9">
        <v>5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11</v>
      </c>
      <c r="W80" s="95">
        <f>ROUND(((H79*K79+N79*Q79)*U79)*J80, 3)</f>
        <v>4.75</v>
      </c>
      <c r="X80" s="95"/>
      <c r="Y80" s="96"/>
      <c r="Z80" s="89">
        <f>ROUND(SUM(W71:Y80), 3)</f>
        <v>41.927999999999997</v>
      </c>
      <c r="AA80" s="89"/>
      <c r="AB80" s="90"/>
    </row>
    <row r="81" spans="1:28" ht="15" customHeight="1">
      <c r="A81" s="18"/>
      <c r="B81" s="11"/>
      <c r="C81" s="11"/>
      <c r="D81" s="26"/>
      <c r="E81" s="12"/>
      <c r="F81" s="13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27"/>
      <c r="Z81" s="14"/>
      <c r="AA81" s="14"/>
      <c r="AB81" s="19"/>
    </row>
    <row r="82" spans="1:28" ht="15" customHeight="1">
      <c r="A82" s="20"/>
      <c r="B82" s="2"/>
      <c r="C82" s="2"/>
      <c r="D82" s="22"/>
      <c r="E82" s="6"/>
      <c r="F82" s="7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23"/>
      <c r="Z82" s="8"/>
      <c r="AA82" s="8"/>
      <c r="AB82" s="21"/>
    </row>
    <row r="83" spans="1:28" ht="15" customHeight="1">
      <c r="A83" s="16" t="s">
        <v>39</v>
      </c>
      <c r="B83" s="2"/>
      <c r="C83" s="2"/>
      <c r="D83" s="24"/>
      <c r="E83" s="6"/>
      <c r="F83" s="7" t="s">
        <v>31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25"/>
      <c r="Z83" s="8"/>
      <c r="AA83" s="8"/>
      <c r="AB83" s="17"/>
    </row>
    <row r="84" spans="1:28" ht="15" customHeight="1">
      <c r="A84" s="86" t="s">
        <v>40</v>
      </c>
      <c r="B84" s="87"/>
      <c r="C84" s="87"/>
      <c r="D84" s="88"/>
      <c r="E84" s="6"/>
      <c r="F84" s="7" t="s">
        <v>13</v>
      </c>
      <c r="G84" s="6" t="s">
        <v>23</v>
      </c>
      <c r="H84" s="9">
        <v>2</v>
      </c>
      <c r="I84" s="6" t="s">
        <v>10</v>
      </c>
      <c r="J84" s="6" t="s">
        <v>14</v>
      </c>
      <c r="K84" s="6" t="s">
        <v>10</v>
      </c>
      <c r="L84" s="6" t="s">
        <v>23</v>
      </c>
      <c r="M84" s="95">
        <v>1.1499999999999999</v>
      </c>
      <c r="N84" s="95"/>
      <c r="O84" s="6" t="s">
        <v>18</v>
      </c>
      <c r="P84" s="95">
        <v>1.1499999999999999</v>
      </c>
      <c r="Q84" s="95"/>
      <c r="R84" s="6" t="s">
        <v>19</v>
      </c>
      <c r="S84" s="6" t="s">
        <v>20</v>
      </c>
      <c r="T84" s="9">
        <v>2</v>
      </c>
      <c r="U84" s="6" t="s">
        <v>10</v>
      </c>
      <c r="V84" s="6"/>
      <c r="W84" s="6"/>
      <c r="X84" s="6"/>
      <c r="Y84" s="25"/>
      <c r="Z84" s="8"/>
      <c r="AA84" s="8"/>
      <c r="AB84" s="17" t="s">
        <v>36</v>
      </c>
    </row>
    <row r="85" spans="1:28" ht="15" customHeight="1">
      <c r="A85" s="16"/>
      <c r="B85" s="2"/>
      <c r="C85" s="2"/>
      <c r="D85" s="24"/>
      <c r="E85" s="6"/>
      <c r="F85" s="7"/>
      <c r="G85" s="95">
        <v>6</v>
      </c>
      <c r="H85" s="95"/>
      <c r="I85" s="6" t="s">
        <v>19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">
        <v>11</v>
      </c>
      <c r="W85" s="95">
        <f>ROUND((H84*PI()*(M84+P84)/T84*G85), 3)</f>
        <v>43.353999999999999</v>
      </c>
      <c r="X85" s="95"/>
      <c r="Y85" s="96"/>
      <c r="Z85" s="89">
        <f>ROUND(SUM(W85:X85), 3)</f>
        <v>43.353999999999999</v>
      </c>
      <c r="AA85" s="89"/>
      <c r="AB85" s="90"/>
    </row>
    <row r="86" spans="1:28" ht="15" customHeight="1">
      <c r="A86" s="18"/>
      <c r="B86" s="11"/>
      <c r="C86" s="11"/>
      <c r="D86" s="26"/>
      <c r="E86" s="12"/>
      <c r="F86" s="13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27"/>
      <c r="Z86" s="14"/>
      <c r="AA86" s="14"/>
      <c r="AB86" s="19"/>
    </row>
    <row r="87" spans="1:28" ht="15" customHeight="1">
      <c r="A87" s="2"/>
      <c r="B87" s="2"/>
      <c r="C87" s="2"/>
      <c r="D87" s="2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8"/>
      <c r="AA87" s="8"/>
      <c r="AB87" s="8"/>
    </row>
    <row r="88" spans="1:28" ht="15" customHeight="1">
      <c r="A88" s="2"/>
      <c r="B88" s="2"/>
      <c r="C88" s="2"/>
      <c r="D88" s="2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8"/>
      <c r="AA88" s="8"/>
      <c r="AB88" s="8"/>
    </row>
    <row r="89" spans="1:28" ht="15" customHeight="1">
      <c r="A89" s="16" t="s">
        <v>41</v>
      </c>
      <c r="B89" s="2"/>
      <c r="C89" s="2"/>
      <c r="D89" s="24"/>
      <c r="E89" s="6"/>
      <c r="F89" s="7" t="s">
        <v>31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8"/>
      <c r="AA89" s="8"/>
      <c r="AB89" s="17"/>
    </row>
    <row r="90" spans="1:28" ht="15" customHeight="1">
      <c r="A90" s="86" t="s">
        <v>42</v>
      </c>
      <c r="B90" s="87"/>
      <c r="C90" s="87"/>
      <c r="D90" s="88"/>
      <c r="E90" s="6"/>
      <c r="F90" s="7" t="s">
        <v>9</v>
      </c>
      <c r="G90" s="95">
        <v>5.8</v>
      </c>
      <c r="H90" s="95"/>
      <c r="I90" s="6" t="s">
        <v>10</v>
      </c>
      <c r="J90" s="95">
        <v>2</v>
      </c>
      <c r="K90" s="95"/>
      <c r="L90" s="6" t="s">
        <v>10</v>
      </c>
      <c r="M90" s="9">
        <v>2</v>
      </c>
      <c r="N90" s="6" t="s">
        <v>34</v>
      </c>
      <c r="O90" s="6"/>
      <c r="P90" s="6"/>
      <c r="Q90" s="6"/>
      <c r="R90" s="6"/>
      <c r="S90" s="6"/>
      <c r="T90" s="6"/>
      <c r="U90" s="6"/>
      <c r="V90" s="6" t="s">
        <v>11</v>
      </c>
      <c r="W90" s="95">
        <f>ROUND(G90*J90*M90, 3)</f>
        <v>23.2</v>
      </c>
      <c r="X90" s="95"/>
      <c r="Y90" s="96"/>
      <c r="Z90" s="8"/>
      <c r="AA90" s="8"/>
      <c r="AB90" s="17" t="s">
        <v>36</v>
      </c>
    </row>
    <row r="91" spans="1:28" ht="15" customHeight="1">
      <c r="A91" s="16"/>
      <c r="B91" s="2"/>
      <c r="C91" s="2"/>
      <c r="D91" s="24"/>
      <c r="E91" s="6"/>
      <c r="F91" s="7" t="s">
        <v>9</v>
      </c>
      <c r="G91" s="6" t="s">
        <v>23</v>
      </c>
      <c r="H91" s="95">
        <v>5.8</v>
      </c>
      <c r="I91" s="95"/>
      <c r="J91" s="6" t="s">
        <v>10</v>
      </c>
      <c r="K91" s="95">
        <v>2</v>
      </c>
      <c r="L91" s="95"/>
      <c r="M91" s="6" t="s">
        <v>19</v>
      </c>
      <c r="N91" s="6" t="s">
        <v>10</v>
      </c>
      <c r="O91" s="9">
        <v>2</v>
      </c>
      <c r="P91" s="6"/>
      <c r="Q91" s="6"/>
      <c r="R91" s="6"/>
      <c r="S91" s="6"/>
      <c r="T91" s="6"/>
      <c r="U91" s="6"/>
      <c r="V91" s="6" t="s">
        <v>11</v>
      </c>
      <c r="W91" s="95">
        <f>ROUND((H91*K91)*O91, 3)</f>
        <v>23.2</v>
      </c>
      <c r="X91" s="95"/>
      <c r="Y91" s="96"/>
      <c r="Z91" s="89">
        <f>ROUND(SUM(W90:Y91), 3)</f>
        <v>46.4</v>
      </c>
      <c r="AA91" s="89"/>
      <c r="AB91" s="90"/>
    </row>
    <row r="92" spans="1:28" ht="15" customHeight="1">
      <c r="A92" s="18"/>
      <c r="B92" s="11"/>
      <c r="C92" s="11"/>
      <c r="D92" s="26"/>
      <c r="E92" s="12"/>
      <c r="F92" s="13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27"/>
      <c r="Z92" s="14"/>
      <c r="AA92" s="14"/>
      <c r="AB92" s="19"/>
    </row>
    <row r="93" spans="1:28" ht="15" customHeight="1">
      <c r="A93" s="20"/>
      <c r="B93" s="2"/>
      <c r="C93" s="2"/>
      <c r="D93" s="22"/>
      <c r="E93" s="6"/>
      <c r="F93" s="7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23"/>
      <c r="Z93" s="8"/>
      <c r="AA93" s="8"/>
      <c r="AB93" s="21"/>
    </row>
    <row r="94" spans="1:28" ht="15" customHeight="1">
      <c r="A94" s="16" t="s">
        <v>43</v>
      </c>
      <c r="B94" s="2"/>
      <c r="C94" s="2"/>
      <c r="D94" s="24"/>
      <c r="E94" s="6"/>
      <c r="F94" s="7" t="s">
        <v>31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25"/>
      <c r="Z94" s="8"/>
      <c r="AA94" s="8"/>
      <c r="AB94" s="17"/>
    </row>
    <row r="95" spans="1:28" ht="15" customHeight="1">
      <c r="A95" s="86" t="s">
        <v>44</v>
      </c>
      <c r="B95" s="87"/>
      <c r="C95" s="87"/>
      <c r="D95" s="88"/>
      <c r="E95" s="6"/>
      <c r="F95" s="7" t="s">
        <v>28</v>
      </c>
      <c r="G95" s="6" t="s">
        <v>23</v>
      </c>
      <c r="H95" s="95">
        <v>6</v>
      </c>
      <c r="I95" s="95"/>
      <c r="J95" s="6" t="s">
        <v>10</v>
      </c>
      <c r="K95" s="95">
        <v>0.1</v>
      </c>
      <c r="L95" s="95"/>
      <c r="M95" s="6" t="s">
        <v>18</v>
      </c>
      <c r="N95" s="95">
        <v>0.1</v>
      </c>
      <c r="O95" s="95"/>
      <c r="P95" s="6" t="s">
        <v>10</v>
      </c>
      <c r="Q95" s="95">
        <v>6</v>
      </c>
      <c r="R95" s="95"/>
      <c r="S95" s="6" t="s">
        <v>19</v>
      </c>
      <c r="T95" s="6" t="s">
        <v>10</v>
      </c>
      <c r="U95" s="9">
        <v>2</v>
      </c>
      <c r="V95" s="6"/>
      <c r="W95" s="6"/>
      <c r="X95" s="6"/>
      <c r="Y95" s="25"/>
      <c r="Z95" s="8"/>
      <c r="AA95" s="8"/>
      <c r="AB95" s="17" t="s">
        <v>36</v>
      </c>
    </row>
    <row r="96" spans="1:28" ht="15" customHeight="1">
      <c r="A96" s="16"/>
      <c r="B96" s="2"/>
      <c r="C96" s="2"/>
      <c r="D96" s="24"/>
      <c r="E96" s="6"/>
      <c r="F96" s="7"/>
      <c r="G96" s="6" t="s">
        <v>34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 t="s">
        <v>11</v>
      </c>
      <c r="W96" s="95">
        <f>ROUND((H95*K95+N95*Q95)*U95, 3)</f>
        <v>2.4</v>
      </c>
      <c r="X96" s="95"/>
      <c r="Y96" s="96"/>
      <c r="Z96" s="89">
        <f>ROUND(SUM(W96:X96), 3)</f>
        <v>2.4</v>
      </c>
      <c r="AA96" s="89"/>
      <c r="AB96" s="90"/>
    </row>
    <row r="97" spans="1:28" ht="15" customHeight="1">
      <c r="A97" s="18"/>
      <c r="B97" s="11"/>
      <c r="C97" s="11"/>
      <c r="D97" s="26"/>
      <c r="E97" s="12"/>
      <c r="F97" s="13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27"/>
      <c r="Z97" s="14"/>
      <c r="AA97" s="14"/>
      <c r="AB97" s="19"/>
    </row>
    <row r="98" spans="1:28" ht="15" customHeight="1">
      <c r="A98" s="20"/>
      <c r="B98" s="2"/>
      <c r="C98" s="2"/>
      <c r="D98" s="22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23"/>
      <c r="Z98" s="8"/>
      <c r="AA98" s="8"/>
      <c r="AB98" s="21"/>
    </row>
    <row r="99" spans="1:28" ht="15" customHeight="1">
      <c r="A99" s="16"/>
      <c r="B99" s="2"/>
      <c r="C99" s="2"/>
      <c r="D99" s="24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5"/>
      <c r="Z99" s="8"/>
      <c r="AA99" s="8"/>
      <c r="AB99" s="17"/>
    </row>
    <row r="100" spans="1:28" ht="15" customHeight="1">
      <c r="A100" s="16"/>
      <c r="B100" s="2"/>
      <c r="C100" s="2"/>
      <c r="D100" s="24"/>
      <c r="E100" s="6"/>
      <c r="F100" s="7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5"/>
      <c r="Z100" s="8"/>
      <c r="AA100" s="8"/>
      <c r="AB100" s="17"/>
    </row>
    <row r="101" spans="1:28" ht="15" customHeight="1">
      <c r="A101" s="16"/>
      <c r="B101" s="2"/>
      <c r="C101" s="2"/>
      <c r="D101" s="24"/>
      <c r="E101" s="6"/>
      <c r="F101" s="7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25"/>
      <c r="Z101" s="8"/>
      <c r="AA101" s="8"/>
      <c r="AB101" s="17"/>
    </row>
    <row r="102" spans="1:28" ht="15" customHeight="1">
      <c r="A102" s="16"/>
      <c r="B102" s="2"/>
      <c r="C102" s="2"/>
      <c r="D102" s="24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25"/>
      <c r="Z102" s="8"/>
      <c r="AA102" s="8"/>
      <c r="AB102" s="17"/>
    </row>
    <row r="103" spans="1:28" ht="15" customHeight="1">
      <c r="A103" s="16"/>
      <c r="B103" s="2"/>
      <c r="C103" s="2"/>
      <c r="D103" s="24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25"/>
      <c r="Z105" s="8"/>
      <c r="AA105" s="8"/>
      <c r="AB105" s="17"/>
    </row>
    <row r="106" spans="1:28" ht="15" customHeight="1">
      <c r="A106" s="16"/>
      <c r="B106" s="2"/>
      <c r="C106" s="2"/>
      <c r="D106" s="24"/>
      <c r="E106" s="6"/>
      <c r="F106" s="7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25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25"/>
      <c r="Z107" s="8"/>
      <c r="AA107" s="8"/>
      <c r="AB107" s="17"/>
    </row>
    <row r="108" spans="1:28" ht="15" customHeight="1">
      <c r="A108" s="16"/>
      <c r="B108" s="2"/>
      <c r="C108" s="2"/>
      <c r="D108" s="24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25"/>
      <c r="Z108" s="8"/>
      <c r="AA108" s="8"/>
      <c r="AB108" s="17"/>
    </row>
    <row r="109" spans="1:28" ht="15" customHeight="1">
      <c r="A109" s="16"/>
      <c r="B109" s="2"/>
      <c r="C109" s="2"/>
      <c r="D109" s="24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25"/>
      <c r="Z109" s="8"/>
      <c r="AA109" s="8"/>
      <c r="AB109" s="17"/>
    </row>
    <row r="110" spans="1:28" ht="15" customHeight="1">
      <c r="A110" s="16"/>
      <c r="B110" s="2"/>
      <c r="C110" s="2"/>
      <c r="D110" s="24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25"/>
      <c r="Z110" s="8"/>
      <c r="AA110" s="8"/>
      <c r="AB110" s="17"/>
    </row>
    <row r="111" spans="1:28" ht="15" customHeight="1">
      <c r="A111" s="16"/>
      <c r="B111" s="2"/>
      <c r="C111" s="2"/>
      <c r="D111" s="24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25"/>
      <c r="Z111" s="8"/>
      <c r="AA111" s="8"/>
      <c r="AB111" s="17"/>
    </row>
    <row r="112" spans="1:28" ht="15" customHeight="1">
      <c r="A112" s="16"/>
      <c r="B112" s="2"/>
      <c r="C112" s="2"/>
      <c r="D112" s="24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25"/>
      <c r="Z112" s="8"/>
      <c r="AA112" s="8"/>
      <c r="AB112" s="17"/>
    </row>
    <row r="113" spans="1:28" ht="15" customHeight="1">
      <c r="A113" s="16"/>
      <c r="B113" s="2"/>
      <c r="C113" s="2"/>
      <c r="D113" s="24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25"/>
      <c r="Z113" s="8"/>
      <c r="AA113" s="8"/>
      <c r="AB113" s="17"/>
    </row>
    <row r="114" spans="1:28" ht="15" customHeight="1">
      <c r="A114" s="16"/>
      <c r="B114" s="2"/>
      <c r="C114" s="2"/>
      <c r="D114" s="24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25"/>
      <c r="Z114" s="8"/>
      <c r="AA114" s="8"/>
      <c r="AB114" s="17"/>
    </row>
    <row r="115" spans="1:28" ht="15" customHeight="1">
      <c r="A115" s="16"/>
      <c r="B115" s="2"/>
      <c r="C115" s="2"/>
      <c r="D115" s="24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25"/>
      <c r="Z115" s="8"/>
      <c r="AA115" s="8"/>
      <c r="AB115" s="17"/>
    </row>
    <row r="116" spans="1:28" ht="15" customHeight="1">
      <c r="A116" s="16"/>
      <c r="B116" s="2"/>
      <c r="C116" s="2"/>
      <c r="D116" s="24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25"/>
      <c r="Z116" s="8"/>
      <c r="AA116" s="8"/>
      <c r="AB116" s="17"/>
    </row>
    <row r="117" spans="1:28" ht="15" customHeight="1">
      <c r="A117" s="16" t="s">
        <v>45</v>
      </c>
      <c r="B117" s="2"/>
      <c r="C117" s="2"/>
      <c r="D117" s="24"/>
      <c r="E117" s="6"/>
      <c r="F117" s="7" t="s">
        <v>46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25"/>
      <c r="Z117" s="8"/>
      <c r="AA117" s="8"/>
      <c r="AB117" s="17"/>
    </row>
    <row r="118" spans="1:28" ht="15" customHeight="1">
      <c r="A118" s="16"/>
      <c r="B118" s="2"/>
      <c r="C118" s="2"/>
      <c r="D118" s="24"/>
      <c r="E118" s="6"/>
      <c r="F118" s="7" t="s">
        <v>9</v>
      </c>
      <c r="G118" s="95">
        <v>3.95</v>
      </c>
      <c r="H118" s="95"/>
      <c r="I118" s="6" t="s">
        <v>10</v>
      </c>
      <c r="J118" s="95">
        <v>1.3</v>
      </c>
      <c r="K118" s="95"/>
      <c r="L118" s="6" t="s">
        <v>20</v>
      </c>
      <c r="M118" s="9">
        <v>2</v>
      </c>
      <c r="N118" s="6" t="s">
        <v>10</v>
      </c>
      <c r="O118" s="95">
        <v>2.5</v>
      </c>
      <c r="P118" s="95"/>
      <c r="Q118" s="6"/>
      <c r="R118" s="6"/>
      <c r="S118" s="6"/>
      <c r="T118" s="6"/>
      <c r="U118" s="6"/>
      <c r="V118" s="6" t="s">
        <v>11</v>
      </c>
      <c r="W118" s="95">
        <f>ROUND(G118*J118/M118*O118, 3)</f>
        <v>6.4189999999999996</v>
      </c>
      <c r="X118" s="95"/>
      <c r="Y118" s="96"/>
      <c r="Z118" s="8"/>
      <c r="AA118" s="8"/>
      <c r="AB118" s="17"/>
    </row>
    <row r="119" spans="1:28" ht="15" customHeight="1">
      <c r="A119" s="16"/>
      <c r="B119" s="2"/>
      <c r="C119" s="2"/>
      <c r="D119" s="24"/>
      <c r="E119" s="6"/>
      <c r="F119" s="7" t="s">
        <v>9</v>
      </c>
      <c r="G119" s="95">
        <v>3.95</v>
      </c>
      <c r="H119" s="95"/>
      <c r="I119" s="6" t="s">
        <v>10</v>
      </c>
      <c r="J119" s="95">
        <v>6</v>
      </c>
      <c r="K119" s="95"/>
      <c r="L119" s="6" t="s">
        <v>10</v>
      </c>
      <c r="M119" s="95">
        <v>2.5</v>
      </c>
      <c r="N119" s="95"/>
      <c r="O119" s="6"/>
      <c r="P119" s="6"/>
      <c r="Q119" s="6"/>
      <c r="R119" s="6"/>
      <c r="S119" s="6"/>
      <c r="T119" s="6"/>
      <c r="U119" s="6"/>
      <c r="V119" s="6" t="s">
        <v>11</v>
      </c>
      <c r="W119" s="95">
        <f>ROUND(G119*J119*M119, 3)</f>
        <v>59.25</v>
      </c>
      <c r="X119" s="95"/>
      <c r="Y119" s="96"/>
      <c r="Z119" s="8"/>
      <c r="AA119" s="8"/>
      <c r="AB119" s="17"/>
    </row>
    <row r="120" spans="1:28" ht="15" customHeight="1">
      <c r="A120" s="16"/>
      <c r="B120" s="2"/>
      <c r="C120" s="2"/>
      <c r="D120" s="24"/>
      <c r="E120" s="6"/>
      <c r="F120" s="7" t="s">
        <v>13</v>
      </c>
      <c r="G120" s="95">
        <v>3.95</v>
      </c>
      <c r="H120" s="95"/>
      <c r="I120" s="6" t="s">
        <v>10</v>
      </c>
      <c r="J120" s="95">
        <v>1.3</v>
      </c>
      <c r="K120" s="95"/>
      <c r="L120" s="6" t="s">
        <v>20</v>
      </c>
      <c r="M120" s="9">
        <v>2</v>
      </c>
      <c r="N120" s="6" t="s">
        <v>10</v>
      </c>
      <c r="O120" s="95">
        <v>2.5</v>
      </c>
      <c r="P120" s="95"/>
      <c r="Q120" s="6"/>
      <c r="R120" s="6"/>
      <c r="S120" s="6"/>
      <c r="T120" s="6"/>
      <c r="U120" s="6"/>
      <c r="V120" s="6" t="s">
        <v>11</v>
      </c>
      <c r="W120" s="95">
        <f>ROUND(G120*J120/M120*O120, 3)</f>
        <v>6.4189999999999996</v>
      </c>
      <c r="X120" s="95"/>
      <c r="Y120" s="96"/>
      <c r="Z120" s="8"/>
      <c r="AA120" s="8"/>
      <c r="AB120" s="17" t="s">
        <v>24</v>
      </c>
    </row>
    <row r="121" spans="1:28" ht="15" customHeight="1">
      <c r="A121" s="16"/>
      <c r="B121" s="2"/>
      <c r="C121" s="2"/>
      <c r="D121" s="24"/>
      <c r="E121" s="6"/>
      <c r="F121" s="7" t="s">
        <v>13</v>
      </c>
      <c r="G121" s="95">
        <v>3.95</v>
      </c>
      <c r="H121" s="95"/>
      <c r="I121" s="6" t="s">
        <v>10</v>
      </c>
      <c r="J121" s="95">
        <v>6</v>
      </c>
      <c r="K121" s="95"/>
      <c r="L121" s="6" t="s">
        <v>10</v>
      </c>
      <c r="M121" s="95">
        <v>2.5</v>
      </c>
      <c r="N121" s="95"/>
      <c r="O121" s="6"/>
      <c r="P121" s="6"/>
      <c r="Q121" s="6"/>
      <c r="R121" s="6"/>
      <c r="S121" s="6"/>
      <c r="T121" s="6"/>
      <c r="U121" s="6"/>
      <c r="V121" s="6" t="s">
        <v>11</v>
      </c>
      <c r="W121" s="95">
        <f>ROUND(G121*J121*M121, 3)</f>
        <v>59.25</v>
      </c>
      <c r="X121" s="95"/>
      <c r="Y121" s="96"/>
      <c r="Z121" s="89">
        <f>ROUND(SUM(W118:Y121), 3)</f>
        <v>131.33799999999999</v>
      </c>
      <c r="AA121" s="89"/>
      <c r="AB121" s="90"/>
    </row>
    <row r="122" spans="1:28" ht="15" customHeight="1">
      <c r="A122" s="16"/>
      <c r="B122" s="2"/>
      <c r="C122" s="2"/>
      <c r="D122" s="24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25"/>
      <c r="Z122" s="8"/>
      <c r="AA122" s="8"/>
      <c r="AB122" s="17"/>
    </row>
    <row r="123" spans="1:28" ht="15" customHeight="1">
      <c r="A123" s="16"/>
      <c r="B123" s="2"/>
      <c r="C123" s="2"/>
      <c r="D123" s="24"/>
      <c r="E123" s="6"/>
      <c r="F123" s="7" t="s">
        <v>47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25"/>
      <c r="Z123" s="8"/>
      <c r="AA123" s="8"/>
      <c r="AB123" s="17"/>
    </row>
    <row r="124" spans="1:28" ht="15" customHeight="1">
      <c r="A124" s="16"/>
      <c r="B124" s="2"/>
      <c r="C124" s="2"/>
      <c r="D124" s="24"/>
      <c r="E124" s="6"/>
      <c r="F124" s="7" t="s">
        <v>48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25"/>
      <c r="Z124" s="8"/>
      <c r="AA124" s="8"/>
      <c r="AB124" s="17"/>
    </row>
    <row r="125" spans="1:28" ht="15" customHeight="1">
      <c r="A125" s="16"/>
      <c r="B125" s="2"/>
      <c r="C125" s="2"/>
      <c r="D125" s="24"/>
      <c r="E125" s="6"/>
      <c r="F125" s="7" t="s">
        <v>9</v>
      </c>
      <c r="G125" s="6" t="s">
        <v>23</v>
      </c>
      <c r="H125" s="95">
        <v>3.95</v>
      </c>
      <c r="I125" s="95"/>
      <c r="J125" s="6" t="s">
        <v>10</v>
      </c>
      <c r="K125" s="95">
        <v>2.5</v>
      </c>
      <c r="L125" s="95"/>
      <c r="M125" s="6" t="s">
        <v>19</v>
      </c>
      <c r="N125" s="6" t="s">
        <v>10</v>
      </c>
      <c r="O125" s="9">
        <v>3</v>
      </c>
      <c r="P125" s="6"/>
      <c r="Q125" s="6"/>
      <c r="R125" s="6"/>
      <c r="S125" s="6"/>
      <c r="T125" s="6"/>
      <c r="U125" s="6"/>
      <c r="V125" s="6" t="s">
        <v>11</v>
      </c>
      <c r="W125" s="95">
        <f>ROUND((H125*K125)*O125, 3)</f>
        <v>29.625</v>
      </c>
      <c r="X125" s="95"/>
      <c r="Y125" s="96"/>
      <c r="Z125" s="8"/>
      <c r="AA125" s="8"/>
      <c r="AB125" s="17" t="s">
        <v>36</v>
      </c>
    </row>
    <row r="126" spans="1:28" ht="15" customHeight="1">
      <c r="A126" s="16"/>
      <c r="B126" s="2"/>
      <c r="C126" s="2"/>
      <c r="D126" s="24"/>
      <c r="E126" s="6"/>
      <c r="F126" s="7" t="s">
        <v>13</v>
      </c>
      <c r="G126" s="6" t="s">
        <v>23</v>
      </c>
      <c r="H126" s="95">
        <v>3.95</v>
      </c>
      <c r="I126" s="95"/>
      <c r="J126" s="6" t="s">
        <v>10</v>
      </c>
      <c r="K126" s="95">
        <v>2.5</v>
      </c>
      <c r="L126" s="95"/>
      <c r="M126" s="6" t="s">
        <v>19</v>
      </c>
      <c r="N126" s="6" t="s">
        <v>10</v>
      </c>
      <c r="O126" s="9">
        <v>3</v>
      </c>
      <c r="P126" s="6"/>
      <c r="Q126" s="6"/>
      <c r="R126" s="6"/>
      <c r="S126" s="6"/>
      <c r="T126" s="6"/>
      <c r="U126" s="6"/>
      <c r="V126" s="6" t="s">
        <v>11</v>
      </c>
      <c r="W126" s="95">
        <f>ROUND((H126*K126)*O126, 3)</f>
        <v>29.625</v>
      </c>
      <c r="X126" s="95"/>
      <c r="Y126" s="96"/>
      <c r="Z126" s="89">
        <f>ROUND(SUM(W125:Y126), 3)</f>
        <v>59.25</v>
      </c>
      <c r="AA126" s="89"/>
      <c r="AB126" s="90"/>
    </row>
    <row r="127" spans="1:28" ht="15" customHeight="1">
      <c r="A127" s="18"/>
      <c r="B127" s="11"/>
      <c r="C127" s="11"/>
      <c r="D127" s="26"/>
      <c r="E127" s="12"/>
      <c r="F127" s="13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27"/>
      <c r="Z127" s="14"/>
      <c r="AA127" s="14"/>
      <c r="AB127" s="19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 t="s">
        <v>49</v>
      </c>
      <c r="B146" s="2"/>
      <c r="C146" s="2"/>
      <c r="D146" s="24"/>
      <c r="E146" s="6"/>
      <c r="F146" s="7" t="s">
        <v>51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86" t="s">
        <v>50</v>
      </c>
      <c r="B147" s="87"/>
      <c r="C147" s="87"/>
      <c r="D147" s="88"/>
      <c r="E147" s="6"/>
      <c r="F147" s="7"/>
      <c r="G147" s="6" t="s">
        <v>23</v>
      </c>
      <c r="H147" s="95">
        <v>11.4</v>
      </c>
      <c r="I147" s="95"/>
      <c r="J147" s="6" t="s">
        <v>10</v>
      </c>
      <c r="K147" s="95">
        <v>7.8380000000000001</v>
      </c>
      <c r="L147" s="95"/>
      <c r="M147" s="6" t="s">
        <v>19</v>
      </c>
      <c r="N147" s="6" t="s">
        <v>10</v>
      </c>
      <c r="O147" s="9">
        <v>2</v>
      </c>
      <c r="P147" s="6"/>
      <c r="Q147" s="6"/>
      <c r="R147" s="6"/>
      <c r="S147" s="6"/>
      <c r="T147" s="6"/>
      <c r="U147" s="6"/>
      <c r="V147" s="6" t="s">
        <v>11</v>
      </c>
      <c r="W147" s="95">
        <f>ROUND((H147*K147)*O147, 3)</f>
        <v>178.70599999999999</v>
      </c>
      <c r="X147" s="95"/>
      <c r="Y147" s="96"/>
      <c r="Z147" s="8"/>
      <c r="AA147" s="8"/>
      <c r="AB147" s="17" t="s">
        <v>36</v>
      </c>
    </row>
    <row r="148" spans="1:28" ht="15" customHeight="1">
      <c r="A148" s="16"/>
      <c r="B148" s="2"/>
      <c r="C148" s="2"/>
      <c r="D148" s="24"/>
      <c r="E148" s="6"/>
      <c r="F148" s="7"/>
      <c r="G148" s="6" t="s">
        <v>23</v>
      </c>
      <c r="H148" s="95">
        <v>3.7</v>
      </c>
      <c r="I148" s="95"/>
      <c r="J148" s="6" t="s">
        <v>10</v>
      </c>
      <c r="K148" s="95">
        <v>7.8380000000000001</v>
      </c>
      <c r="L148" s="95"/>
      <c r="M148" s="6" t="s">
        <v>19</v>
      </c>
      <c r="N148" s="6" t="s">
        <v>10</v>
      </c>
      <c r="O148" s="9">
        <v>2</v>
      </c>
      <c r="P148" s="6"/>
      <c r="Q148" s="6"/>
      <c r="R148" s="6"/>
      <c r="S148" s="6"/>
      <c r="T148" s="6"/>
      <c r="U148" s="6"/>
      <c r="V148" s="6" t="s">
        <v>11</v>
      </c>
      <c r="W148" s="95">
        <f>ROUND((H148*K148)*O148, 3)</f>
        <v>58.000999999999998</v>
      </c>
      <c r="X148" s="95"/>
      <c r="Y148" s="96"/>
      <c r="Z148" s="89">
        <f>ROUND(SUM(W147:Y148), 3)</f>
        <v>236.70699999999999</v>
      </c>
      <c r="AA148" s="89"/>
      <c r="AB148" s="90"/>
    </row>
    <row r="149" spans="1:28" ht="15" customHeight="1">
      <c r="A149" s="18"/>
      <c r="B149" s="11"/>
      <c r="C149" s="11"/>
      <c r="D149" s="26"/>
      <c r="E149" s="12"/>
      <c r="F149" s="13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27"/>
      <c r="Z149" s="14"/>
      <c r="AA149" s="14"/>
      <c r="AB149" s="19"/>
    </row>
    <row r="150" spans="1:28" ht="15" customHeight="1">
      <c r="A150" s="20"/>
      <c r="B150" s="2"/>
      <c r="C150" s="2"/>
      <c r="D150" s="22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3"/>
      <c r="Z150" s="8"/>
      <c r="AA150" s="8"/>
      <c r="AB150" s="21"/>
    </row>
    <row r="151" spans="1:28" ht="15" customHeight="1">
      <c r="A151" s="16" t="s">
        <v>52</v>
      </c>
      <c r="B151" s="2"/>
      <c r="C151" s="2"/>
      <c r="D151" s="24"/>
      <c r="E151" s="6"/>
      <c r="F151" s="7" t="s">
        <v>53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86" t="s">
        <v>50</v>
      </c>
      <c r="B152" s="87"/>
      <c r="C152" s="87"/>
      <c r="D152" s="88"/>
      <c r="E152" s="6"/>
      <c r="F152" s="7"/>
      <c r="G152" s="10" t="s">
        <v>145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 t="s">
        <v>11</v>
      </c>
      <c r="W152" s="95">
        <v>91.2</v>
      </c>
      <c r="X152" s="95"/>
      <c r="Y152" s="96"/>
      <c r="Z152" s="8"/>
      <c r="AA152" s="8"/>
      <c r="AB152" s="17" t="s">
        <v>56</v>
      </c>
    </row>
    <row r="153" spans="1:28" ht="15" customHeight="1">
      <c r="A153" s="16"/>
      <c r="B153" s="2"/>
      <c r="C153" s="2"/>
      <c r="D153" s="24"/>
      <c r="E153" s="6"/>
      <c r="F153" s="7"/>
      <c r="G153" s="10" t="s">
        <v>146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 t="s">
        <v>11</v>
      </c>
      <c r="W153" s="95">
        <v>29.6</v>
      </c>
      <c r="X153" s="95"/>
      <c r="Y153" s="96"/>
      <c r="Z153" s="89">
        <f>ROUND(SUM(W152:Y153), 3)</f>
        <v>120.8</v>
      </c>
      <c r="AA153" s="89"/>
      <c r="AB153" s="90"/>
    </row>
    <row r="154" spans="1:28" ht="15" customHeight="1">
      <c r="A154" s="18"/>
      <c r="B154" s="11"/>
      <c r="C154" s="11"/>
      <c r="D154" s="26"/>
      <c r="E154" s="12"/>
      <c r="F154" s="13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27"/>
      <c r="Z154" s="14"/>
      <c r="AA154" s="14"/>
      <c r="AB154" s="19"/>
    </row>
    <row r="155" spans="1:28" ht="15" customHeight="1">
      <c r="A155" s="20"/>
      <c r="B155" s="2"/>
      <c r="C155" s="2"/>
      <c r="D155" s="22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3"/>
      <c r="Z155" s="8"/>
      <c r="AA155" s="8"/>
      <c r="AB155" s="21"/>
    </row>
    <row r="156" spans="1:28" ht="15" customHeight="1">
      <c r="A156" s="16" t="s">
        <v>57</v>
      </c>
      <c r="B156" s="2"/>
      <c r="C156" s="2"/>
      <c r="D156" s="24"/>
      <c r="E156" s="6"/>
      <c r="F156" s="7" t="s">
        <v>59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 t="s">
        <v>61</v>
      </c>
    </row>
    <row r="157" spans="1:28" ht="15" customHeight="1">
      <c r="A157" s="86" t="s">
        <v>58</v>
      </c>
      <c r="B157" s="87"/>
      <c r="C157" s="87"/>
      <c r="D157" s="88"/>
      <c r="E157" s="6"/>
      <c r="F157" s="7"/>
      <c r="G157" s="10" t="s">
        <v>147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 t="s">
        <v>11</v>
      </c>
      <c r="W157" s="97">
        <v>1</v>
      </c>
      <c r="X157" s="97"/>
      <c r="Y157" s="96"/>
      <c r="Z157" s="91">
        <f>ROUND(SUM(W157:X157), 3)</f>
        <v>1</v>
      </c>
      <c r="AA157" s="91"/>
      <c r="AB157" s="92"/>
    </row>
    <row r="158" spans="1:28" ht="15" customHeight="1">
      <c r="A158" s="16"/>
      <c r="B158" s="2"/>
      <c r="C158" s="2"/>
      <c r="D158" s="24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25"/>
      <c r="Z158" s="8"/>
      <c r="AA158" s="8"/>
      <c r="AB158" s="17" t="s">
        <v>61</v>
      </c>
    </row>
    <row r="159" spans="1:28" ht="15" customHeight="1">
      <c r="A159" s="16"/>
      <c r="B159" s="2"/>
      <c r="C159" s="2"/>
      <c r="D159" s="24"/>
      <c r="E159" s="6"/>
      <c r="F159" s="7"/>
      <c r="G159" s="10" t="s">
        <v>62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 t="s">
        <v>11</v>
      </c>
      <c r="W159" s="97">
        <v>4</v>
      </c>
      <c r="X159" s="97"/>
      <c r="Y159" s="96"/>
      <c r="Z159" s="91">
        <f>ROUND(SUM(W159:X159), 3)</f>
        <v>4</v>
      </c>
      <c r="AA159" s="91"/>
      <c r="AB159" s="92"/>
    </row>
    <row r="160" spans="1:28" ht="15" customHeight="1">
      <c r="A160" s="16"/>
      <c r="B160" s="2"/>
      <c r="C160" s="2"/>
      <c r="D160" s="24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5"/>
      <c r="Z160" s="8"/>
      <c r="AA160" s="8"/>
      <c r="AB160" s="17" t="s">
        <v>61</v>
      </c>
    </row>
    <row r="161" spans="1:28" ht="15" customHeight="1">
      <c r="A161" s="16"/>
      <c r="B161" s="2"/>
      <c r="C161" s="2"/>
      <c r="D161" s="24"/>
      <c r="E161" s="6"/>
      <c r="F161" s="7"/>
      <c r="G161" s="10" t="s">
        <v>60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 t="s">
        <v>11</v>
      </c>
      <c r="W161" s="97">
        <v>5</v>
      </c>
      <c r="X161" s="97"/>
      <c r="Y161" s="96"/>
      <c r="Z161" s="91">
        <f>ROUND(SUM(W161:X161), 3)</f>
        <v>5</v>
      </c>
      <c r="AA161" s="91"/>
      <c r="AB161" s="92"/>
    </row>
    <row r="162" spans="1:28" ht="15" customHeight="1">
      <c r="A162" s="18"/>
      <c r="B162" s="11"/>
      <c r="C162" s="11"/>
      <c r="D162" s="26"/>
      <c r="E162" s="12"/>
      <c r="F162" s="13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27"/>
      <c r="Z162" s="14"/>
      <c r="AA162" s="14"/>
      <c r="AB162" s="19"/>
    </row>
    <row r="163" spans="1:28" ht="15" customHeight="1">
      <c r="A163" s="20"/>
      <c r="B163" s="2"/>
      <c r="C163" s="2"/>
      <c r="D163" s="22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23"/>
      <c r="Z163" s="8"/>
      <c r="AA163" s="8"/>
      <c r="AB163" s="21"/>
    </row>
    <row r="164" spans="1:28" ht="15" customHeight="1">
      <c r="A164" s="16" t="s">
        <v>63</v>
      </c>
      <c r="B164" s="2"/>
      <c r="C164" s="2"/>
      <c r="D164" s="24"/>
      <c r="E164" s="6"/>
      <c r="F164" s="7"/>
      <c r="G164" s="6" t="s">
        <v>64</v>
      </c>
      <c r="H164" s="95">
        <v>0.6</v>
      </c>
      <c r="I164" s="95"/>
      <c r="J164" s="6" t="s">
        <v>10</v>
      </c>
      <c r="K164" s="95">
        <v>0.65</v>
      </c>
      <c r="L164" s="95"/>
      <c r="M164" s="6" t="s">
        <v>19</v>
      </c>
      <c r="N164" s="6" t="s">
        <v>18</v>
      </c>
      <c r="O164" s="6" t="s">
        <v>23</v>
      </c>
      <c r="P164" s="95">
        <v>0.7</v>
      </c>
      <c r="Q164" s="95"/>
      <c r="R164" s="6" t="s">
        <v>10</v>
      </c>
      <c r="S164" s="95">
        <v>0.75</v>
      </c>
      <c r="T164" s="95"/>
      <c r="U164" s="6" t="s">
        <v>65</v>
      </c>
      <c r="V164" s="6"/>
      <c r="W164" s="6"/>
      <c r="X164" s="6"/>
      <c r="Y164" s="25"/>
      <c r="Z164" s="8"/>
      <c r="AA164" s="8"/>
      <c r="AB164" s="17"/>
    </row>
    <row r="165" spans="1:28" ht="15" customHeight="1">
      <c r="A165" s="16"/>
      <c r="B165" s="2"/>
      <c r="C165" s="2"/>
      <c r="D165" s="24"/>
      <c r="E165" s="6"/>
      <c r="F165" s="7"/>
      <c r="G165" s="6" t="s">
        <v>20</v>
      </c>
      <c r="H165" s="9">
        <v>2</v>
      </c>
      <c r="I165" s="6" t="s">
        <v>10</v>
      </c>
      <c r="J165" s="95">
        <v>0.05</v>
      </c>
      <c r="K165" s="95"/>
      <c r="L165" s="6" t="s">
        <v>66</v>
      </c>
      <c r="M165" s="6" t="s">
        <v>10</v>
      </c>
      <c r="N165" s="9">
        <v>4</v>
      </c>
      <c r="O165" s="6"/>
      <c r="P165" s="6"/>
      <c r="Q165" s="6"/>
      <c r="R165" s="6"/>
      <c r="S165" s="6"/>
      <c r="T165" s="6"/>
      <c r="U165" s="6"/>
      <c r="V165" s="6" t="s">
        <v>11</v>
      </c>
      <c r="W165" s="95">
        <f>ROUND((((H164*K164)+(P164*S164))/H165*J165)*N165, 3)</f>
        <v>9.1999999999999998E-2</v>
      </c>
      <c r="X165" s="95"/>
      <c r="Y165" s="96"/>
      <c r="Z165" s="8"/>
      <c r="AA165" s="8"/>
      <c r="AB165" s="17"/>
    </row>
    <row r="166" spans="1:28" ht="15" customHeight="1">
      <c r="A166" s="16"/>
      <c r="B166" s="2"/>
      <c r="C166" s="2"/>
      <c r="D166" s="24"/>
      <c r="E166" s="6"/>
      <c r="F166" s="7"/>
      <c r="G166" s="6" t="s">
        <v>64</v>
      </c>
      <c r="H166" s="95">
        <v>0.6</v>
      </c>
      <c r="I166" s="95"/>
      <c r="J166" s="6" t="s">
        <v>10</v>
      </c>
      <c r="K166" s="95">
        <v>0.5</v>
      </c>
      <c r="L166" s="95"/>
      <c r="M166" s="6" t="s">
        <v>19</v>
      </c>
      <c r="N166" s="6" t="s">
        <v>18</v>
      </c>
      <c r="O166" s="6" t="s">
        <v>23</v>
      </c>
      <c r="P166" s="95">
        <v>0.7</v>
      </c>
      <c r="Q166" s="95"/>
      <c r="R166" s="6" t="s">
        <v>10</v>
      </c>
      <c r="S166" s="95">
        <v>0.6</v>
      </c>
      <c r="T166" s="95"/>
      <c r="U166" s="6" t="s">
        <v>65</v>
      </c>
      <c r="V166" s="6"/>
      <c r="W166" s="6"/>
      <c r="X166" s="6"/>
      <c r="Y166" s="25"/>
      <c r="Z166" s="8"/>
      <c r="AA166" s="8"/>
      <c r="AB166" s="17"/>
    </row>
    <row r="167" spans="1:28" ht="15" customHeight="1">
      <c r="A167" s="16"/>
      <c r="B167" s="2"/>
      <c r="C167" s="2"/>
      <c r="D167" s="24"/>
      <c r="E167" s="6"/>
      <c r="F167" s="7"/>
      <c r="G167" s="6" t="s">
        <v>20</v>
      </c>
      <c r="H167" s="9">
        <v>2</v>
      </c>
      <c r="I167" s="6" t="s">
        <v>10</v>
      </c>
      <c r="J167" s="95">
        <v>0.05</v>
      </c>
      <c r="K167" s="95"/>
      <c r="L167" s="6" t="s">
        <v>66</v>
      </c>
      <c r="M167" s="6" t="s">
        <v>10</v>
      </c>
      <c r="N167" s="9">
        <v>8</v>
      </c>
      <c r="O167" s="6"/>
      <c r="P167" s="6"/>
      <c r="Q167" s="6"/>
      <c r="R167" s="6"/>
      <c r="S167" s="6"/>
      <c r="T167" s="6"/>
      <c r="U167" s="6"/>
      <c r="V167" s="6" t="s">
        <v>11</v>
      </c>
      <c r="W167" s="95">
        <f>ROUND((((H166*K166)+(P166*S166))/H167*J167)*N167, 3)</f>
        <v>0.14399999999999999</v>
      </c>
      <c r="X167" s="95"/>
      <c r="Y167" s="96"/>
      <c r="Z167" s="8"/>
      <c r="AA167" s="8"/>
      <c r="AB167" s="17"/>
    </row>
    <row r="168" spans="1:28" ht="15" customHeight="1">
      <c r="A168" s="16"/>
      <c r="B168" s="2"/>
      <c r="C168" s="2"/>
      <c r="D168" s="24"/>
      <c r="E168" s="6"/>
      <c r="F168" s="7"/>
      <c r="G168" s="6" t="s">
        <v>64</v>
      </c>
      <c r="H168" s="95">
        <v>0.65</v>
      </c>
      <c r="I168" s="95"/>
      <c r="J168" s="6" t="s">
        <v>10</v>
      </c>
      <c r="K168" s="95">
        <v>0.6</v>
      </c>
      <c r="L168" s="95"/>
      <c r="M168" s="6" t="s">
        <v>19</v>
      </c>
      <c r="N168" s="6" t="s">
        <v>18</v>
      </c>
      <c r="O168" s="6" t="s">
        <v>23</v>
      </c>
      <c r="P168" s="95">
        <v>0.75</v>
      </c>
      <c r="Q168" s="95"/>
      <c r="R168" s="6" t="s">
        <v>10</v>
      </c>
      <c r="S168" s="95">
        <v>0.7</v>
      </c>
      <c r="T168" s="95"/>
      <c r="U168" s="6" t="s">
        <v>65</v>
      </c>
      <c r="V168" s="6"/>
      <c r="W168" s="6"/>
      <c r="X168" s="6"/>
      <c r="Y168" s="25"/>
      <c r="Z168" s="8"/>
      <c r="AA168" s="8"/>
      <c r="AB168" s="17" t="s">
        <v>24</v>
      </c>
    </row>
    <row r="169" spans="1:28" ht="15" customHeight="1">
      <c r="A169" s="16"/>
      <c r="B169" s="2"/>
      <c r="C169" s="2"/>
      <c r="D169" s="24"/>
      <c r="E169" s="6"/>
      <c r="F169" s="7"/>
      <c r="G169" s="6" t="s">
        <v>20</v>
      </c>
      <c r="H169" s="9">
        <v>2</v>
      </c>
      <c r="I169" s="6" t="s">
        <v>10</v>
      </c>
      <c r="J169" s="95">
        <v>0.05</v>
      </c>
      <c r="K169" s="95"/>
      <c r="L169" s="6" t="s">
        <v>66</v>
      </c>
      <c r="M169" s="6" t="s">
        <v>10</v>
      </c>
      <c r="N169" s="9">
        <v>8</v>
      </c>
      <c r="O169" s="6"/>
      <c r="P169" s="6"/>
      <c r="Q169" s="6"/>
      <c r="R169" s="6"/>
      <c r="S169" s="6"/>
      <c r="T169" s="6"/>
      <c r="U169" s="6"/>
      <c r="V169" s="6" t="s">
        <v>11</v>
      </c>
      <c r="W169" s="95">
        <f>ROUND((((H168*K168)+(P168*S168))/H169*J169)*N169, 3)</f>
        <v>0.183</v>
      </c>
      <c r="X169" s="95"/>
      <c r="Y169" s="96"/>
      <c r="Z169" s="89">
        <f>ROUND(SUM(W165:Y169), 3)</f>
        <v>0.41899999999999998</v>
      </c>
      <c r="AA169" s="89"/>
      <c r="AB169" s="90"/>
    </row>
    <row r="170" spans="1:28" ht="15" customHeight="1">
      <c r="A170" s="18"/>
      <c r="B170" s="11"/>
      <c r="C170" s="11"/>
      <c r="D170" s="26"/>
      <c r="E170" s="12"/>
      <c r="F170" s="13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27"/>
      <c r="Z170" s="14"/>
      <c r="AA170" s="14"/>
      <c r="AB170" s="19"/>
    </row>
    <row r="171" spans="1:28" ht="15" customHeight="1">
      <c r="A171" s="2"/>
      <c r="B171" s="2"/>
      <c r="C171" s="2"/>
      <c r="D171" s="2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</row>
    <row r="172" spans="1:28" ht="15" customHeight="1">
      <c r="A172" s="2"/>
      <c r="B172" s="2"/>
      <c r="C172" s="2"/>
      <c r="D172" s="2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</row>
    <row r="173" spans="1:28" ht="15" customHeight="1">
      <c r="A173" s="2"/>
      <c r="B173" s="2"/>
      <c r="C173" s="2"/>
      <c r="D173" s="2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</row>
    <row r="174" spans="1:28" ht="15" customHeight="1">
      <c r="A174" s="2"/>
      <c r="B174" s="2"/>
      <c r="C174" s="2"/>
      <c r="D174" s="2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</row>
    <row r="175" spans="1:28" ht="15" customHeight="1">
      <c r="A175" s="16" t="s">
        <v>67</v>
      </c>
      <c r="B175" s="2"/>
      <c r="C175" s="2"/>
      <c r="D175" s="24"/>
      <c r="E175" s="6"/>
      <c r="F175" s="7" t="s">
        <v>69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25"/>
      <c r="Z175" s="8"/>
      <c r="AA175" s="8"/>
      <c r="AB175" s="17"/>
    </row>
    <row r="176" spans="1:28" ht="15" customHeight="1">
      <c r="A176" s="86" t="s">
        <v>68</v>
      </c>
      <c r="B176" s="87"/>
      <c r="C176" s="87"/>
      <c r="D176" s="88"/>
      <c r="E176" s="6"/>
      <c r="F176" s="7"/>
      <c r="G176" s="10" t="s">
        <v>70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5"/>
      <c r="Z176" s="8"/>
      <c r="AA176" s="8"/>
      <c r="AB176" s="17" t="s">
        <v>71</v>
      </c>
    </row>
    <row r="177" spans="1:28" ht="15" customHeight="1">
      <c r="A177" s="16"/>
      <c r="B177" s="2"/>
      <c r="C177" s="2"/>
      <c r="D177" s="24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 t="s">
        <v>11</v>
      </c>
      <c r="W177" s="95">
        <v>156.51499999999999</v>
      </c>
      <c r="X177" s="95"/>
      <c r="Y177" s="96"/>
      <c r="Z177" s="89">
        <f>ROUND(SUM(W177:X177), 3)</f>
        <v>156.51499999999999</v>
      </c>
      <c r="AA177" s="89"/>
      <c r="AB177" s="90"/>
    </row>
    <row r="178" spans="1:28" ht="15" customHeight="1">
      <c r="A178" s="16"/>
      <c r="B178" s="2"/>
      <c r="C178" s="2"/>
      <c r="D178" s="24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25"/>
      <c r="Z178" s="8"/>
      <c r="AA178" s="8"/>
      <c r="AB178" s="17"/>
    </row>
    <row r="179" spans="1:28" ht="15" customHeight="1">
      <c r="A179" s="16"/>
      <c r="B179" s="2"/>
      <c r="C179" s="2"/>
      <c r="D179" s="24"/>
      <c r="E179" s="6"/>
      <c r="F179" s="7" t="s">
        <v>72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25"/>
      <c r="Z179" s="8"/>
      <c r="AA179" s="8"/>
      <c r="AB179" s="17" t="s">
        <v>71</v>
      </c>
    </row>
    <row r="180" spans="1:28" ht="15" customHeight="1">
      <c r="A180" s="16"/>
      <c r="B180" s="2"/>
      <c r="C180" s="2"/>
      <c r="D180" s="24"/>
      <c r="E180" s="6"/>
      <c r="F180" s="7" t="s">
        <v>9</v>
      </c>
      <c r="G180" s="95">
        <v>5.8</v>
      </c>
      <c r="H180" s="95"/>
      <c r="I180" s="6" t="s">
        <v>10</v>
      </c>
      <c r="J180" s="95">
        <v>5.8</v>
      </c>
      <c r="K180" s="9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 t="s">
        <v>11</v>
      </c>
      <c r="W180" s="95">
        <f>ROUND(G180*J180, 3)</f>
        <v>33.64</v>
      </c>
      <c r="X180" s="95"/>
      <c r="Y180" s="96"/>
      <c r="Z180" s="89">
        <f>ROUND(SUM(W180:X180), 3)</f>
        <v>33.64</v>
      </c>
      <c r="AA180" s="89"/>
      <c r="AB180" s="90"/>
    </row>
    <row r="181" spans="1:28" ht="15" customHeight="1">
      <c r="A181" s="18"/>
      <c r="B181" s="11"/>
      <c r="C181" s="11"/>
      <c r="D181" s="26"/>
      <c r="E181" s="12"/>
      <c r="F181" s="13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27"/>
      <c r="Z181" s="14"/>
      <c r="AA181" s="14"/>
      <c r="AB181" s="19"/>
    </row>
    <row r="182" spans="1:28" ht="15" customHeight="1">
      <c r="A182" s="20"/>
      <c r="B182" s="2"/>
      <c r="C182" s="2"/>
      <c r="D182" s="22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23"/>
      <c r="Z182" s="8"/>
      <c r="AA182" s="8"/>
      <c r="AB182" s="21"/>
    </row>
    <row r="183" spans="1:28" ht="15" customHeight="1">
      <c r="A183" s="16" t="s">
        <v>73</v>
      </c>
      <c r="B183" s="2"/>
      <c r="C183" s="2"/>
      <c r="D183" s="24"/>
      <c r="E183" s="6"/>
      <c r="F183" s="7" t="s">
        <v>74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25"/>
      <c r="Z183" s="8"/>
      <c r="AA183" s="8"/>
      <c r="AB183" s="17"/>
    </row>
    <row r="184" spans="1:28" ht="15" customHeight="1">
      <c r="A184" s="86" t="s">
        <v>74</v>
      </c>
      <c r="B184" s="87"/>
      <c r="C184" s="87"/>
      <c r="D184" s="88"/>
      <c r="E184" s="6"/>
      <c r="F184" s="7"/>
      <c r="G184" s="10" t="s">
        <v>75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25"/>
      <c r="Z184" s="8"/>
      <c r="AA184" s="8"/>
      <c r="AB184" s="17"/>
    </row>
    <row r="185" spans="1:28" ht="15" customHeight="1">
      <c r="A185" s="16"/>
      <c r="B185" s="2"/>
      <c r="C185" s="2"/>
      <c r="D185" s="24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 t="s">
        <v>11</v>
      </c>
      <c r="W185" s="95">
        <v>110.11499999999999</v>
      </c>
      <c r="X185" s="95"/>
      <c r="Y185" s="96"/>
      <c r="Z185" s="8"/>
      <c r="AA185" s="8"/>
      <c r="AB185" s="17" t="s">
        <v>71</v>
      </c>
    </row>
    <row r="186" spans="1:28" ht="15" customHeight="1">
      <c r="A186" s="16"/>
      <c r="B186" s="2"/>
      <c r="C186" s="2"/>
      <c r="D186" s="24"/>
      <c r="E186" s="6"/>
      <c r="F186" s="7" t="s">
        <v>16</v>
      </c>
      <c r="G186" s="95">
        <v>10.199999999999999</v>
      </c>
      <c r="H186" s="95"/>
      <c r="I186" s="6" t="s">
        <v>10</v>
      </c>
      <c r="J186" s="95">
        <v>2.5</v>
      </c>
      <c r="K186" s="9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 t="s">
        <v>11</v>
      </c>
      <c r="W186" s="95">
        <f>ROUND(G186*J186, 3)</f>
        <v>25.5</v>
      </c>
      <c r="X186" s="95"/>
      <c r="Y186" s="96"/>
      <c r="Z186" s="89">
        <f>ROUND(SUM(W185:Y186), 3)</f>
        <v>135.61500000000001</v>
      </c>
      <c r="AA186" s="89"/>
      <c r="AB186" s="90"/>
    </row>
    <row r="187" spans="1:28" ht="15" customHeight="1">
      <c r="A187" s="18"/>
      <c r="B187" s="11"/>
      <c r="C187" s="11"/>
      <c r="D187" s="26"/>
      <c r="E187" s="12"/>
      <c r="F187" s="13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27"/>
      <c r="Z187" s="14"/>
      <c r="AA187" s="14"/>
      <c r="AB187" s="19"/>
    </row>
    <row r="188" spans="1:28" ht="15" customHeight="1">
      <c r="A188" s="20"/>
      <c r="B188" s="2"/>
      <c r="C188" s="2"/>
      <c r="D188" s="22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23"/>
      <c r="Z188" s="8"/>
      <c r="AA188" s="8"/>
      <c r="AB188" s="21"/>
    </row>
    <row r="189" spans="1:28" ht="15" customHeight="1">
      <c r="A189" s="16" t="s">
        <v>76</v>
      </c>
      <c r="B189" s="2"/>
      <c r="C189" s="2"/>
      <c r="D189" s="24"/>
      <c r="E189" s="6"/>
      <c r="F189" s="7" t="s">
        <v>78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25"/>
      <c r="Z189" s="8"/>
      <c r="AA189" s="8"/>
      <c r="AB189" s="17" t="s">
        <v>80</v>
      </c>
    </row>
    <row r="190" spans="1:28" ht="15" customHeight="1">
      <c r="A190" s="86" t="s">
        <v>77</v>
      </c>
      <c r="B190" s="87"/>
      <c r="C190" s="87"/>
      <c r="D190" s="88"/>
      <c r="E190" s="6"/>
      <c r="F190" s="7"/>
      <c r="G190" s="10" t="s">
        <v>148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 t="s">
        <v>11</v>
      </c>
      <c r="W190" s="95">
        <v>18.387</v>
      </c>
      <c r="X190" s="95"/>
      <c r="Y190" s="96"/>
      <c r="Z190" s="89">
        <f>ROUND(SUM(W190:X190), 3)</f>
        <v>18.387</v>
      </c>
      <c r="AA190" s="89"/>
      <c r="AB190" s="90"/>
    </row>
    <row r="191" spans="1:28" ht="15" customHeight="1">
      <c r="A191" s="18"/>
      <c r="B191" s="11"/>
      <c r="C191" s="11"/>
      <c r="D191" s="26"/>
      <c r="E191" s="12"/>
      <c r="F191" s="13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27"/>
      <c r="Z191" s="14"/>
      <c r="AA191" s="14"/>
      <c r="AB191" s="19"/>
    </row>
    <row r="192" spans="1:28" ht="15" customHeight="1">
      <c r="A192" s="20"/>
      <c r="B192" s="2"/>
      <c r="C192" s="2"/>
      <c r="D192" s="22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23"/>
      <c r="Z192" s="8"/>
      <c r="AA192" s="8"/>
      <c r="AB192" s="21"/>
    </row>
    <row r="193" spans="1:28" ht="15" customHeight="1">
      <c r="A193" s="16" t="s">
        <v>81</v>
      </c>
      <c r="B193" s="2"/>
      <c r="C193" s="2"/>
      <c r="D193" s="24"/>
      <c r="E193" s="6"/>
      <c r="F193" s="7"/>
      <c r="G193" s="6" t="s">
        <v>82</v>
      </c>
      <c r="H193" s="95">
        <v>0.6</v>
      </c>
      <c r="I193" s="95"/>
      <c r="J193" s="6" t="s">
        <v>10</v>
      </c>
      <c r="K193" s="95">
        <v>0.65</v>
      </c>
      <c r="L193" s="95"/>
      <c r="M193" s="6" t="s">
        <v>10</v>
      </c>
      <c r="N193" s="95">
        <v>2.3E-2</v>
      </c>
      <c r="O193" s="95"/>
      <c r="P193" s="6" t="s">
        <v>19</v>
      </c>
      <c r="Q193" s="6" t="s">
        <v>10</v>
      </c>
      <c r="R193" s="95">
        <v>7.85</v>
      </c>
      <c r="S193" s="95"/>
      <c r="T193" s="6" t="s">
        <v>66</v>
      </c>
      <c r="U193" s="6" t="s">
        <v>10</v>
      </c>
      <c r="V193" s="6"/>
      <c r="W193" s="6"/>
      <c r="X193" s="6"/>
      <c r="Y193" s="25"/>
      <c r="Z193" s="8"/>
      <c r="AA193" s="8"/>
      <c r="AB193" s="17"/>
    </row>
    <row r="194" spans="1:28" ht="15" customHeight="1">
      <c r="A194" s="16"/>
      <c r="B194" s="2"/>
      <c r="C194" s="2"/>
      <c r="D194" s="24"/>
      <c r="E194" s="6"/>
      <c r="F194" s="7"/>
      <c r="G194" s="9">
        <v>4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 t="s">
        <v>11</v>
      </c>
      <c r="W194" s="95">
        <f>ROUND(((H193*K193*N193)*R193)*G194, 3)</f>
        <v>0.28199999999999997</v>
      </c>
      <c r="X194" s="95"/>
      <c r="Y194" s="96"/>
      <c r="Z194" s="8"/>
      <c r="AA194" s="8"/>
      <c r="AB194" s="17"/>
    </row>
    <row r="195" spans="1:28" ht="15" customHeight="1">
      <c r="A195" s="16"/>
      <c r="B195" s="2"/>
      <c r="C195" s="2"/>
      <c r="D195" s="24"/>
      <c r="E195" s="6"/>
      <c r="F195" s="7"/>
      <c r="G195" s="6" t="s">
        <v>82</v>
      </c>
      <c r="H195" s="95">
        <v>0.65</v>
      </c>
      <c r="I195" s="95"/>
      <c r="J195" s="6" t="s">
        <v>10</v>
      </c>
      <c r="K195" s="95">
        <v>0.6</v>
      </c>
      <c r="L195" s="95"/>
      <c r="M195" s="6" t="s">
        <v>10</v>
      </c>
      <c r="N195" s="95">
        <v>2.3E-2</v>
      </c>
      <c r="O195" s="95"/>
      <c r="P195" s="6" t="s">
        <v>19</v>
      </c>
      <c r="Q195" s="6" t="s">
        <v>10</v>
      </c>
      <c r="R195" s="95">
        <v>7.85</v>
      </c>
      <c r="S195" s="95"/>
      <c r="T195" s="6" t="s">
        <v>66</v>
      </c>
      <c r="U195" s="6" t="s">
        <v>10</v>
      </c>
      <c r="V195" s="6"/>
      <c r="W195" s="6"/>
      <c r="X195" s="6"/>
      <c r="Y195" s="25"/>
      <c r="Z195" s="8"/>
      <c r="AA195" s="8"/>
      <c r="AB195" s="17"/>
    </row>
    <row r="196" spans="1:28" ht="15" customHeight="1">
      <c r="A196" s="16"/>
      <c r="B196" s="2"/>
      <c r="C196" s="2"/>
      <c r="D196" s="24"/>
      <c r="E196" s="6"/>
      <c r="F196" s="7"/>
      <c r="G196" s="9">
        <v>2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 t="s">
        <v>11</v>
      </c>
      <c r="W196" s="95">
        <f>ROUND(((H195*K195*N195)*R195)*G196, 3)</f>
        <v>0.14099999999999999</v>
      </c>
      <c r="X196" s="95"/>
      <c r="Y196" s="96"/>
      <c r="Z196" s="8"/>
      <c r="AA196" s="8"/>
      <c r="AB196" s="17"/>
    </row>
    <row r="197" spans="1:28" ht="15" customHeight="1">
      <c r="A197" s="16"/>
      <c r="B197" s="2"/>
      <c r="C197" s="2"/>
      <c r="D197" s="24"/>
      <c r="E197" s="6"/>
      <c r="F197" s="7"/>
      <c r="G197" s="6" t="s">
        <v>82</v>
      </c>
      <c r="H197" s="95">
        <v>0.5</v>
      </c>
      <c r="I197" s="95"/>
      <c r="J197" s="6" t="s">
        <v>10</v>
      </c>
      <c r="K197" s="95">
        <v>0.6</v>
      </c>
      <c r="L197" s="95"/>
      <c r="M197" s="6" t="s">
        <v>10</v>
      </c>
      <c r="N197" s="95">
        <v>2.3E-2</v>
      </c>
      <c r="O197" s="95"/>
      <c r="P197" s="6" t="s">
        <v>19</v>
      </c>
      <c r="Q197" s="6" t="s">
        <v>10</v>
      </c>
      <c r="R197" s="95">
        <v>7.85</v>
      </c>
      <c r="S197" s="95"/>
      <c r="T197" s="6" t="s">
        <v>66</v>
      </c>
      <c r="U197" s="6" t="s">
        <v>10</v>
      </c>
      <c r="V197" s="6"/>
      <c r="W197" s="6"/>
      <c r="X197" s="6"/>
      <c r="Y197" s="25"/>
      <c r="Z197" s="8"/>
      <c r="AA197" s="8"/>
      <c r="AB197" s="17" t="s">
        <v>80</v>
      </c>
    </row>
    <row r="198" spans="1:28" ht="15" customHeight="1">
      <c r="A198" s="16"/>
      <c r="B198" s="2"/>
      <c r="C198" s="2"/>
      <c r="D198" s="24"/>
      <c r="E198" s="6"/>
      <c r="F198" s="7"/>
      <c r="G198" s="9">
        <v>4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 t="s">
        <v>11</v>
      </c>
      <c r="W198" s="95">
        <f>ROUND(((H197*K197*N197)*R197)*G198, 3)</f>
        <v>0.217</v>
      </c>
      <c r="X198" s="95"/>
      <c r="Y198" s="96"/>
      <c r="Z198" s="89">
        <f>ROUND(SUM(W194:Y198), 3)</f>
        <v>0.64</v>
      </c>
      <c r="AA198" s="89"/>
      <c r="AB198" s="90"/>
    </row>
    <row r="199" spans="1:28" ht="15" customHeight="1">
      <c r="A199" s="18"/>
      <c r="B199" s="11"/>
      <c r="C199" s="11"/>
      <c r="D199" s="26"/>
      <c r="E199" s="12"/>
      <c r="F199" s="13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27"/>
      <c r="Z199" s="14"/>
      <c r="AA199" s="14"/>
      <c r="AB199" s="19"/>
    </row>
    <row r="200" spans="1:28" ht="15" customHeight="1">
      <c r="A200" s="20"/>
      <c r="B200" s="2"/>
      <c r="C200" s="2"/>
      <c r="D200" s="22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23"/>
      <c r="Z200" s="8"/>
      <c r="AA200" s="8"/>
      <c r="AB200" s="21"/>
    </row>
    <row r="201" spans="1:28" ht="15" customHeight="1">
      <c r="A201" s="16" t="s">
        <v>83</v>
      </c>
      <c r="B201" s="2"/>
      <c r="C201" s="2"/>
      <c r="D201" s="24"/>
      <c r="E201" s="6"/>
      <c r="F201" s="7" t="s">
        <v>85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25"/>
      <c r="Z201" s="8"/>
      <c r="AA201" s="8"/>
      <c r="AB201" s="17" t="s">
        <v>86</v>
      </c>
    </row>
    <row r="202" spans="1:28" ht="15" customHeight="1">
      <c r="A202" s="86" t="s">
        <v>84</v>
      </c>
      <c r="B202" s="87"/>
      <c r="C202" s="87"/>
      <c r="D202" s="88"/>
      <c r="E202" s="6"/>
      <c r="F202" s="7"/>
      <c r="G202" s="9">
        <v>1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 t="s">
        <v>11</v>
      </c>
      <c r="W202" s="97">
        <f>ROUND(G202, 3)</f>
        <v>1</v>
      </c>
      <c r="X202" s="97"/>
      <c r="Y202" s="96"/>
      <c r="Z202" s="91">
        <f>ROUND(SUM(W202:X202), 3)</f>
        <v>1</v>
      </c>
      <c r="AA202" s="91"/>
      <c r="AB202" s="92"/>
    </row>
    <row r="203" spans="1:28" ht="15" customHeight="1">
      <c r="A203" s="16"/>
      <c r="B203" s="2"/>
      <c r="C203" s="2"/>
      <c r="D203" s="24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25"/>
      <c r="Z203" s="8"/>
      <c r="AA203" s="8"/>
      <c r="AB203" s="17"/>
    </row>
    <row r="204" spans="1:28" ht="15" customHeight="1">
      <c r="A204" s="16"/>
      <c r="B204" s="2"/>
      <c r="C204" s="2"/>
      <c r="D204" s="24"/>
      <c r="E204" s="6"/>
      <c r="F204" s="7" t="s">
        <v>87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25"/>
      <c r="Z204" s="8"/>
      <c r="AA204" s="8"/>
      <c r="AB204" s="17" t="s">
        <v>86</v>
      </c>
    </row>
    <row r="205" spans="1:28" ht="15" customHeight="1">
      <c r="A205" s="16"/>
      <c r="B205" s="2"/>
      <c r="C205" s="2"/>
      <c r="D205" s="24"/>
      <c r="E205" s="6"/>
      <c r="F205" s="7"/>
      <c r="G205" s="9">
        <v>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 t="s">
        <v>11</v>
      </c>
      <c r="W205" s="97">
        <f>ROUND(G205, 3)</f>
        <v>2</v>
      </c>
      <c r="X205" s="97"/>
      <c r="Y205" s="96"/>
      <c r="Z205" s="91">
        <f>ROUND(SUM(W205:X205), 3)</f>
        <v>2</v>
      </c>
      <c r="AA205" s="91"/>
      <c r="AB205" s="92"/>
    </row>
    <row r="206" spans="1:28" ht="15" customHeight="1">
      <c r="A206" s="16"/>
      <c r="B206" s="2"/>
      <c r="C206" s="2"/>
      <c r="D206" s="24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25"/>
      <c r="Z206" s="8"/>
      <c r="AA206" s="8"/>
      <c r="AB206" s="17"/>
    </row>
    <row r="207" spans="1:28" ht="15" customHeight="1">
      <c r="A207" s="16"/>
      <c r="B207" s="2"/>
      <c r="C207" s="2"/>
      <c r="D207" s="24"/>
      <c r="E207" s="6"/>
      <c r="F207" s="7" t="s">
        <v>88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25"/>
      <c r="Z207" s="8"/>
      <c r="AA207" s="8"/>
      <c r="AB207" s="17" t="s">
        <v>56</v>
      </c>
    </row>
    <row r="208" spans="1:28" ht="15" customHeight="1">
      <c r="A208" s="16"/>
      <c r="B208" s="2"/>
      <c r="C208" s="2"/>
      <c r="D208" s="24"/>
      <c r="E208" s="6"/>
      <c r="F208" s="7"/>
      <c r="G208" s="95">
        <v>8</v>
      </c>
      <c r="H208" s="95"/>
      <c r="I208" s="6" t="s">
        <v>10</v>
      </c>
      <c r="J208" s="9">
        <v>16</v>
      </c>
      <c r="K208" s="6" t="s">
        <v>10</v>
      </c>
      <c r="L208" s="95">
        <v>1.05</v>
      </c>
      <c r="M208" s="95"/>
      <c r="N208" s="10" t="s">
        <v>8</v>
      </c>
      <c r="O208" s="6"/>
      <c r="P208" s="6"/>
      <c r="Q208" s="6"/>
      <c r="R208" s="6"/>
      <c r="S208" s="6"/>
      <c r="T208" s="6"/>
      <c r="U208" s="6"/>
      <c r="V208" s="6" t="s">
        <v>11</v>
      </c>
      <c r="W208" s="95">
        <f>ROUND(G208*J208*L208, 3)</f>
        <v>134.4</v>
      </c>
      <c r="X208" s="95"/>
      <c r="Y208" s="96"/>
      <c r="Z208" s="89">
        <f>ROUND(SUM(W208:X208), 3)</f>
        <v>134.4</v>
      </c>
      <c r="AA208" s="89"/>
      <c r="AB208" s="90"/>
    </row>
    <row r="209" spans="1:28" ht="15" customHeight="1">
      <c r="A209" s="16"/>
      <c r="B209" s="2"/>
      <c r="C209" s="2"/>
      <c r="D209" s="24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25"/>
      <c r="Z209" s="8"/>
      <c r="AA209" s="8"/>
      <c r="AB209" s="17"/>
    </row>
    <row r="210" spans="1:28" ht="15" customHeight="1">
      <c r="A210" s="16"/>
      <c r="B210" s="2"/>
      <c r="C210" s="2"/>
      <c r="D210" s="24"/>
      <c r="E210" s="6"/>
      <c r="F210" s="7" t="s">
        <v>89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25"/>
      <c r="Z210" s="8"/>
      <c r="AA210" s="8"/>
      <c r="AB210" s="17" t="s">
        <v>56</v>
      </c>
    </row>
    <row r="211" spans="1:28" ht="15" customHeight="1">
      <c r="A211" s="16"/>
      <c r="B211" s="2"/>
      <c r="C211" s="2"/>
      <c r="D211" s="24"/>
      <c r="E211" s="6"/>
      <c r="F211" s="7"/>
      <c r="G211" s="10" t="s">
        <v>149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 t="s">
        <v>11</v>
      </c>
      <c r="W211" s="95">
        <v>112.336</v>
      </c>
      <c r="X211" s="95"/>
      <c r="Y211" s="96"/>
      <c r="Z211" s="89">
        <f>ROUND(SUM(W211:X211), 3)</f>
        <v>112.336</v>
      </c>
      <c r="AA211" s="89"/>
      <c r="AB211" s="90"/>
    </row>
    <row r="212" spans="1:28" ht="15" customHeight="1">
      <c r="A212" s="16"/>
      <c r="B212" s="2"/>
      <c r="C212" s="2"/>
      <c r="D212" s="24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25"/>
      <c r="Z212" s="8"/>
      <c r="AA212" s="8"/>
      <c r="AB212" s="17"/>
    </row>
    <row r="213" spans="1:28" ht="15" customHeight="1">
      <c r="A213" s="16"/>
      <c r="B213" s="2"/>
      <c r="C213" s="2"/>
      <c r="D213" s="24"/>
      <c r="E213" s="6"/>
      <c r="F213" s="7" t="s">
        <v>91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25"/>
      <c r="Z213" s="8"/>
      <c r="AA213" s="8"/>
      <c r="AB213" s="17" t="s">
        <v>56</v>
      </c>
    </row>
    <row r="214" spans="1:28" ht="15" customHeight="1">
      <c r="A214" s="16"/>
      <c r="B214" s="2"/>
      <c r="C214" s="2"/>
      <c r="D214" s="24"/>
      <c r="E214" s="6"/>
      <c r="F214" s="7"/>
      <c r="G214" s="10" t="s">
        <v>150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 t="s">
        <v>11</v>
      </c>
      <c r="W214" s="95">
        <v>12.464</v>
      </c>
      <c r="X214" s="95"/>
      <c r="Y214" s="96"/>
      <c r="Z214" s="89">
        <f>ROUND(SUM(W214:X214), 3)</f>
        <v>12.464</v>
      </c>
      <c r="AA214" s="89"/>
      <c r="AB214" s="90"/>
    </row>
    <row r="215" spans="1:28" ht="15" customHeight="1">
      <c r="A215" s="16"/>
      <c r="B215" s="2"/>
      <c r="C215" s="2"/>
      <c r="D215" s="24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25"/>
      <c r="Z215" s="8"/>
      <c r="AA215" s="8"/>
      <c r="AB215" s="17"/>
    </row>
    <row r="216" spans="1:28" ht="15" customHeight="1">
      <c r="A216" s="16"/>
      <c r="B216" s="2"/>
      <c r="C216" s="2"/>
      <c r="D216" s="24"/>
      <c r="E216" s="6"/>
      <c r="F216" s="7" t="s">
        <v>93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25"/>
      <c r="Z216" s="8"/>
      <c r="AA216" s="8"/>
      <c r="AB216" s="17" t="s">
        <v>24</v>
      </c>
    </row>
    <row r="217" spans="1:28" ht="15" customHeight="1">
      <c r="A217" s="18"/>
      <c r="B217" s="11"/>
      <c r="C217" s="11"/>
      <c r="D217" s="26"/>
      <c r="E217" s="12"/>
      <c r="F217" s="13"/>
      <c r="G217" s="15" t="s">
        <v>151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 t="s">
        <v>11</v>
      </c>
      <c r="W217" s="98">
        <v>44.463000000000001</v>
      </c>
      <c r="X217" s="98"/>
      <c r="Y217" s="99"/>
      <c r="Z217" s="93">
        <f>ROUND(SUM(W217:X217), 3)</f>
        <v>44.463000000000001</v>
      </c>
      <c r="AA217" s="93"/>
      <c r="AB217" s="94"/>
    </row>
    <row r="218" spans="1:28" ht="15" customHeight="1">
      <c r="A218" s="20" t="s">
        <v>83</v>
      </c>
      <c r="B218" s="2"/>
      <c r="C218" s="2"/>
      <c r="D218" s="22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23"/>
      <c r="Z218" s="8"/>
      <c r="AA218" s="8"/>
      <c r="AB218" s="21"/>
    </row>
    <row r="219" spans="1:28" ht="15" customHeight="1">
      <c r="A219" s="86" t="s">
        <v>84</v>
      </c>
      <c r="B219" s="87"/>
      <c r="C219" s="87"/>
      <c r="D219" s="88"/>
      <c r="E219" s="6"/>
      <c r="F219" s="7" t="s">
        <v>95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25"/>
      <c r="Z219" s="8"/>
      <c r="AA219" s="8"/>
      <c r="AB219" s="17" t="s">
        <v>24</v>
      </c>
    </row>
    <row r="220" spans="1:28" ht="15" customHeight="1">
      <c r="A220" s="16"/>
      <c r="B220" s="2"/>
      <c r="C220" s="2"/>
      <c r="D220" s="24"/>
      <c r="E220" s="6"/>
      <c r="F220" s="7"/>
      <c r="G220" s="10" t="s">
        <v>152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 t="s">
        <v>11</v>
      </c>
      <c r="W220" s="95">
        <v>4.7969999999999997</v>
      </c>
      <c r="X220" s="95"/>
      <c r="Y220" s="96"/>
      <c r="Z220" s="89">
        <f>ROUND(SUM(W220:X220), 3)</f>
        <v>4.7969999999999997</v>
      </c>
      <c r="AA220" s="89"/>
      <c r="AB220" s="90"/>
    </row>
    <row r="221" spans="1:28" ht="15" customHeight="1">
      <c r="A221" s="16"/>
      <c r="B221" s="2"/>
      <c r="C221" s="2"/>
      <c r="D221" s="24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25"/>
      <c r="Z221" s="8"/>
      <c r="AA221" s="8"/>
      <c r="AB221" s="17"/>
    </row>
    <row r="222" spans="1:28" ht="15" customHeight="1">
      <c r="A222" s="16"/>
      <c r="B222" s="2"/>
      <c r="C222" s="2"/>
      <c r="D222" s="24"/>
      <c r="E222" s="6"/>
      <c r="F222" s="7" t="s">
        <v>97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25"/>
      <c r="Z222" s="8"/>
      <c r="AA222" s="8"/>
      <c r="AB222" s="17" t="s">
        <v>98</v>
      </c>
    </row>
    <row r="223" spans="1:28" ht="15" customHeight="1">
      <c r="A223" s="16"/>
      <c r="B223" s="2"/>
      <c r="C223" s="2"/>
      <c r="D223" s="24"/>
      <c r="E223" s="6"/>
      <c r="F223" s="7"/>
      <c r="G223" s="9">
        <v>16</v>
      </c>
      <c r="H223" s="10" t="s">
        <v>8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 t="s">
        <v>11</v>
      </c>
      <c r="W223" s="97">
        <f>ROUND(G223, 3)</f>
        <v>16</v>
      </c>
      <c r="X223" s="97"/>
      <c r="Y223" s="96"/>
      <c r="Z223" s="91">
        <f>ROUND(SUM(W223:X223), 3)</f>
        <v>16</v>
      </c>
      <c r="AA223" s="91"/>
      <c r="AB223" s="92"/>
    </row>
    <row r="224" spans="1:28" ht="15" customHeight="1">
      <c r="A224" s="28"/>
      <c r="B224" s="29"/>
      <c r="C224" s="29"/>
      <c r="D224" s="30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0"/>
      <c r="Z224" s="29"/>
      <c r="AA224" s="29"/>
      <c r="AB224" s="30"/>
    </row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213">
    <mergeCell ref="Q52:R52"/>
    <mergeCell ref="G53:H53"/>
    <mergeCell ref="A2:D2"/>
    <mergeCell ref="E2:Y2"/>
    <mergeCell ref="Z2:AB2"/>
    <mergeCell ref="G49:H49"/>
    <mergeCell ref="J49:K49"/>
    <mergeCell ref="M49:N49"/>
    <mergeCell ref="W49:Y49"/>
    <mergeCell ref="G54:H54"/>
    <mergeCell ref="J54:K54"/>
    <mergeCell ref="M54:N54"/>
    <mergeCell ref="H55:I55"/>
    <mergeCell ref="K55:L55"/>
    <mergeCell ref="N55:O55"/>
    <mergeCell ref="I51:J51"/>
    <mergeCell ref="M51:N51"/>
    <mergeCell ref="H52:I52"/>
    <mergeCell ref="K52:L52"/>
    <mergeCell ref="I65:J65"/>
    <mergeCell ref="M65:N65"/>
    <mergeCell ref="R65:S65"/>
    <mergeCell ref="H66:I66"/>
    <mergeCell ref="K66:L66"/>
    <mergeCell ref="Q66:R66"/>
    <mergeCell ref="G60:H60"/>
    <mergeCell ref="J60:K60"/>
    <mergeCell ref="M60:N60"/>
    <mergeCell ref="I64:J64"/>
    <mergeCell ref="M64:N64"/>
    <mergeCell ref="R64:S64"/>
    <mergeCell ref="H72:I72"/>
    <mergeCell ref="K72:L72"/>
    <mergeCell ref="Q72:R72"/>
    <mergeCell ref="I74:J74"/>
    <mergeCell ref="M74:N74"/>
    <mergeCell ref="R74:S74"/>
    <mergeCell ref="G68:H68"/>
    <mergeCell ref="J68:K68"/>
    <mergeCell ref="M68:N68"/>
    <mergeCell ref="I71:J71"/>
    <mergeCell ref="M71:N71"/>
    <mergeCell ref="R71:S71"/>
    <mergeCell ref="H78:I78"/>
    <mergeCell ref="K78:L78"/>
    <mergeCell ref="H79:I79"/>
    <mergeCell ref="K79:L79"/>
    <mergeCell ref="N79:O79"/>
    <mergeCell ref="Q79:R79"/>
    <mergeCell ref="H75:I75"/>
    <mergeCell ref="K75:L75"/>
    <mergeCell ref="N75:O75"/>
    <mergeCell ref="Q75:R75"/>
    <mergeCell ref="H77:I77"/>
    <mergeCell ref="K77:L77"/>
    <mergeCell ref="O120:P120"/>
    <mergeCell ref="H95:I95"/>
    <mergeCell ref="K95:L95"/>
    <mergeCell ref="N95:O95"/>
    <mergeCell ref="Q95:R95"/>
    <mergeCell ref="G118:H118"/>
    <mergeCell ref="J118:K118"/>
    <mergeCell ref="O118:P118"/>
    <mergeCell ref="M84:N84"/>
    <mergeCell ref="P84:Q84"/>
    <mergeCell ref="G85:H85"/>
    <mergeCell ref="G90:H90"/>
    <mergeCell ref="J90:K90"/>
    <mergeCell ref="H91:I91"/>
    <mergeCell ref="K91:L91"/>
    <mergeCell ref="G121:H121"/>
    <mergeCell ref="J121:K121"/>
    <mergeCell ref="M121:N121"/>
    <mergeCell ref="H125:I125"/>
    <mergeCell ref="K125:L125"/>
    <mergeCell ref="H126:I126"/>
    <mergeCell ref="K126:L126"/>
    <mergeCell ref="G119:H119"/>
    <mergeCell ref="J119:K119"/>
    <mergeCell ref="M119:N119"/>
    <mergeCell ref="G120:H120"/>
    <mergeCell ref="J120:K120"/>
    <mergeCell ref="J165:K165"/>
    <mergeCell ref="H166:I166"/>
    <mergeCell ref="K166:L166"/>
    <mergeCell ref="P166:Q166"/>
    <mergeCell ref="S166:T166"/>
    <mergeCell ref="H147:I147"/>
    <mergeCell ref="K147:L147"/>
    <mergeCell ref="H148:I148"/>
    <mergeCell ref="K148:L148"/>
    <mergeCell ref="H164:I164"/>
    <mergeCell ref="K164:L164"/>
    <mergeCell ref="W51:Y51"/>
    <mergeCell ref="W53:Y53"/>
    <mergeCell ref="W54:Y54"/>
    <mergeCell ref="W55:Y55"/>
    <mergeCell ref="W60:Y60"/>
    <mergeCell ref="W64:Y64"/>
    <mergeCell ref="H197:I197"/>
    <mergeCell ref="K197:L197"/>
    <mergeCell ref="N197:O197"/>
    <mergeCell ref="R197:S197"/>
    <mergeCell ref="N193:O193"/>
    <mergeCell ref="R193:S193"/>
    <mergeCell ref="H195:I195"/>
    <mergeCell ref="K195:L195"/>
    <mergeCell ref="N195:O195"/>
    <mergeCell ref="R195:S195"/>
    <mergeCell ref="G180:H180"/>
    <mergeCell ref="J180:K180"/>
    <mergeCell ref="G186:H186"/>
    <mergeCell ref="J186:K186"/>
    <mergeCell ref="H193:I193"/>
    <mergeCell ref="K193:L193"/>
    <mergeCell ref="J167:K167"/>
    <mergeCell ref="H168:I168"/>
    <mergeCell ref="W76:Y76"/>
    <mergeCell ref="W77:Y77"/>
    <mergeCell ref="W78:Y78"/>
    <mergeCell ref="W80:Y80"/>
    <mergeCell ref="W85:Y85"/>
    <mergeCell ref="W90:Y90"/>
    <mergeCell ref="W65:Y65"/>
    <mergeCell ref="W67:Y67"/>
    <mergeCell ref="W68:Y68"/>
    <mergeCell ref="W71:Y71"/>
    <mergeCell ref="W73:Y73"/>
    <mergeCell ref="W74:Y74"/>
    <mergeCell ref="W125:Y125"/>
    <mergeCell ref="W126:Y126"/>
    <mergeCell ref="W147:Y147"/>
    <mergeCell ref="W148:Y148"/>
    <mergeCell ref="W152:Y152"/>
    <mergeCell ref="W153:Y153"/>
    <mergeCell ref="W91:Y91"/>
    <mergeCell ref="W96:Y96"/>
    <mergeCell ref="W118:Y118"/>
    <mergeCell ref="W119:Y119"/>
    <mergeCell ref="W120:Y120"/>
    <mergeCell ref="W121:Y121"/>
    <mergeCell ref="W220:Y220"/>
    <mergeCell ref="W223:Y223"/>
    <mergeCell ref="Z55:AB55"/>
    <mergeCell ref="Z60:AB60"/>
    <mergeCell ref="Z68:AB68"/>
    <mergeCell ref="Z80:AB80"/>
    <mergeCell ref="Z85:AB85"/>
    <mergeCell ref="Z91:AB91"/>
    <mergeCell ref="W196:Y196"/>
    <mergeCell ref="W198:Y198"/>
    <mergeCell ref="W202:Y202"/>
    <mergeCell ref="W205:Y205"/>
    <mergeCell ref="W208:Y208"/>
    <mergeCell ref="W211:Y211"/>
    <mergeCell ref="W177:Y177"/>
    <mergeCell ref="W180:Y180"/>
    <mergeCell ref="W185:Y185"/>
    <mergeCell ref="W186:Y186"/>
    <mergeCell ref="W190:Y190"/>
    <mergeCell ref="W194:Y194"/>
    <mergeCell ref="W157:Y157"/>
    <mergeCell ref="W159:Y159"/>
    <mergeCell ref="W161:Y161"/>
    <mergeCell ref="W165:Y165"/>
    <mergeCell ref="Z220:AB220"/>
    <mergeCell ref="Z223:AB223"/>
    <mergeCell ref="A48:D48"/>
    <mergeCell ref="A59:D59"/>
    <mergeCell ref="A64:D64"/>
    <mergeCell ref="A84:D84"/>
    <mergeCell ref="A90:D90"/>
    <mergeCell ref="A95:D95"/>
    <mergeCell ref="Z190:AB190"/>
    <mergeCell ref="Z198:AB198"/>
    <mergeCell ref="Z202:AB202"/>
    <mergeCell ref="Z205:AB205"/>
    <mergeCell ref="Z208:AB208"/>
    <mergeCell ref="Z211:AB211"/>
    <mergeCell ref="Z159:AB159"/>
    <mergeCell ref="Z161:AB161"/>
    <mergeCell ref="Z169:AB169"/>
    <mergeCell ref="Z177:AB177"/>
    <mergeCell ref="Z180:AB180"/>
    <mergeCell ref="Z186:AB186"/>
    <mergeCell ref="Z96:AB96"/>
    <mergeCell ref="Z121:AB121"/>
    <mergeCell ref="Z126:AB126"/>
    <mergeCell ref="Z148:AB148"/>
    <mergeCell ref="A202:D202"/>
    <mergeCell ref="A219:D219"/>
    <mergeCell ref="A147:D147"/>
    <mergeCell ref="A152:D152"/>
    <mergeCell ref="A157:D157"/>
    <mergeCell ref="A176:D176"/>
    <mergeCell ref="A184:D184"/>
    <mergeCell ref="A190:D190"/>
    <mergeCell ref="Z214:AB214"/>
    <mergeCell ref="Z217:AB217"/>
    <mergeCell ref="Z153:AB153"/>
    <mergeCell ref="Z157:AB157"/>
    <mergeCell ref="W214:Y214"/>
    <mergeCell ref="W217:Y217"/>
    <mergeCell ref="W167:Y167"/>
    <mergeCell ref="W169:Y169"/>
    <mergeCell ref="G208:H208"/>
    <mergeCell ref="L208:M208"/>
    <mergeCell ref="K168:L168"/>
    <mergeCell ref="P168:Q168"/>
    <mergeCell ref="S168:T168"/>
    <mergeCell ref="J169:K169"/>
    <mergeCell ref="P164:Q164"/>
    <mergeCell ref="S164:T164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F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140</v>
      </c>
      <c r="B1" s="66"/>
      <c r="C1" s="66"/>
      <c r="D1" s="66"/>
      <c r="E1" s="66"/>
      <c r="F1" s="66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8" t="s">
        <v>144</v>
      </c>
    </row>
    <row r="3" spans="1:6" ht="15" customHeight="1" thickTop="1">
      <c r="A3" s="85" t="s">
        <v>99</v>
      </c>
      <c r="B3" s="33" t="s">
        <v>100</v>
      </c>
      <c r="C3" s="84" t="s">
        <v>101</v>
      </c>
      <c r="D3" s="33" t="s">
        <v>24</v>
      </c>
      <c r="E3" s="34">
        <f>'P2 교각 산출근거'!Z55</f>
        <v>150.75800000000001</v>
      </c>
      <c r="F3" s="40">
        <f t="shared" ref="F3:F31" si="0">SUM(E3:E3)</f>
        <v>150.75800000000001</v>
      </c>
    </row>
    <row r="4" spans="1:6" ht="15" customHeight="1">
      <c r="A4" s="79"/>
      <c r="B4" s="33" t="s">
        <v>102</v>
      </c>
      <c r="C4" s="73"/>
      <c r="D4" s="33" t="s">
        <v>24</v>
      </c>
      <c r="E4" s="34">
        <f>'P2 교각 산출근거'!Z60</f>
        <v>4.0199999999999996</v>
      </c>
      <c r="F4" s="40">
        <f t="shared" si="0"/>
        <v>4.0199999999999996</v>
      </c>
    </row>
    <row r="5" spans="1:6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150.75800000000001</v>
      </c>
      <c r="F5" s="40">
        <f t="shared" si="0"/>
        <v>150.75800000000001</v>
      </c>
    </row>
    <row r="6" spans="1:6" ht="15" customHeight="1">
      <c r="A6" s="79"/>
      <c r="B6" s="33" t="s">
        <v>106</v>
      </c>
      <c r="C6" s="33" t="s">
        <v>101</v>
      </c>
      <c r="D6" s="33" t="s">
        <v>24</v>
      </c>
      <c r="E6" s="34">
        <v>4.0199999999999996</v>
      </c>
      <c r="F6" s="40">
        <f t="shared" si="0"/>
        <v>4.0199999999999996</v>
      </c>
    </row>
    <row r="7" spans="1:6" ht="15" customHeight="1">
      <c r="A7" s="77" t="s">
        <v>107</v>
      </c>
      <c r="B7" s="70" t="s">
        <v>108</v>
      </c>
      <c r="C7" s="33" t="s">
        <v>109</v>
      </c>
      <c r="D7" s="33" t="s">
        <v>36</v>
      </c>
      <c r="E7" s="34">
        <f>'P2 교각 산출근거'!Z68</f>
        <v>13.785</v>
      </c>
      <c r="F7" s="40">
        <f t="shared" si="0"/>
        <v>13.785</v>
      </c>
    </row>
    <row r="8" spans="1:6" ht="15" customHeight="1">
      <c r="A8" s="78"/>
      <c r="B8" s="73"/>
      <c r="C8" s="33" t="s">
        <v>110</v>
      </c>
      <c r="D8" s="33" t="s">
        <v>36</v>
      </c>
      <c r="E8" s="34">
        <f>'P2 교각 산출근거'!Z80</f>
        <v>56.780999999999999</v>
      </c>
      <c r="F8" s="40">
        <f t="shared" si="0"/>
        <v>56.780999999999999</v>
      </c>
    </row>
    <row r="9" spans="1:6" ht="15" customHeight="1">
      <c r="A9" s="78"/>
      <c r="B9" s="33" t="s">
        <v>111</v>
      </c>
      <c r="C9" s="70" t="s">
        <v>109</v>
      </c>
      <c r="D9" s="33" t="s">
        <v>36</v>
      </c>
      <c r="E9" s="34">
        <f>'P2 교각 산출근거'!Z85</f>
        <v>46.966999999999999</v>
      </c>
      <c r="F9" s="40">
        <f t="shared" si="0"/>
        <v>46.966999999999999</v>
      </c>
    </row>
    <row r="10" spans="1:6" ht="15" customHeight="1">
      <c r="A10" s="78"/>
      <c r="B10" s="33" t="s">
        <v>112</v>
      </c>
      <c r="C10" s="71"/>
      <c r="D10" s="33" t="s">
        <v>36</v>
      </c>
      <c r="E10" s="34">
        <f>'P2 교각 산출근거'!Z91</f>
        <v>49.2</v>
      </c>
      <c r="F10" s="40">
        <f t="shared" si="0"/>
        <v>49.2</v>
      </c>
    </row>
    <row r="11" spans="1:6" ht="15" customHeight="1">
      <c r="A11" s="79"/>
      <c r="B11" s="33" t="s">
        <v>113</v>
      </c>
      <c r="C11" s="73"/>
      <c r="D11" s="33" t="s">
        <v>36</v>
      </c>
      <c r="E11" s="34">
        <f>'P2 교각 산출근거'!Z96</f>
        <v>2.54</v>
      </c>
      <c r="F11" s="40">
        <f t="shared" si="0"/>
        <v>2.54</v>
      </c>
    </row>
    <row r="12" spans="1:6" ht="15" customHeight="1">
      <c r="A12" s="77" t="s">
        <v>114</v>
      </c>
      <c r="B12" s="65" t="s">
        <v>115</v>
      </c>
      <c r="C12" s="58"/>
      <c r="D12" s="33" t="s">
        <v>24</v>
      </c>
      <c r="E12" s="34">
        <f>'P2 교각 산출근거'!Z121</f>
        <v>141.214</v>
      </c>
      <c r="F12" s="40">
        <f t="shared" si="0"/>
        <v>141.214</v>
      </c>
    </row>
    <row r="13" spans="1:6" ht="15" customHeight="1">
      <c r="A13" s="79"/>
      <c r="B13" s="65" t="s">
        <v>116</v>
      </c>
      <c r="C13" s="58"/>
      <c r="D13" s="33" t="s">
        <v>36</v>
      </c>
      <c r="E13" s="34">
        <f>'P2 교각 산출근거'!Z126</f>
        <v>59.25</v>
      </c>
      <c r="F13" s="40">
        <f t="shared" si="0"/>
        <v>59.25</v>
      </c>
    </row>
    <row r="14" spans="1:6" ht="15" customHeight="1">
      <c r="A14" s="56" t="s">
        <v>117</v>
      </c>
      <c r="B14" s="58"/>
      <c r="C14" s="33" t="s">
        <v>118</v>
      </c>
      <c r="D14" s="33" t="s">
        <v>36</v>
      </c>
      <c r="E14" s="34">
        <f>'P2 교각 산출근거'!Z148</f>
        <v>251.80699999999999</v>
      </c>
      <c r="F14" s="40">
        <f t="shared" si="0"/>
        <v>251.80699999999999</v>
      </c>
    </row>
    <row r="15" spans="1:6" ht="15" customHeight="1">
      <c r="A15" s="56" t="s">
        <v>119</v>
      </c>
      <c r="B15" s="57"/>
      <c r="C15" s="58"/>
      <c r="D15" s="33" t="s">
        <v>56</v>
      </c>
      <c r="E15" s="34">
        <f>'P2 교각 산출근거'!Z153</f>
        <v>151</v>
      </c>
      <c r="F15" s="40">
        <f t="shared" si="0"/>
        <v>151</v>
      </c>
    </row>
    <row r="16" spans="1:6" ht="15" customHeight="1">
      <c r="A16" s="77" t="s">
        <v>120</v>
      </c>
      <c r="B16" s="70" t="s">
        <v>121</v>
      </c>
      <c r="C16" s="33" t="s">
        <v>60</v>
      </c>
      <c r="D16" s="33" t="s">
        <v>61</v>
      </c>
      <c r="E16" s="35">
        <f>'P2 교각 산출근거'!Z157</f>
        <v>2</v>
      </c>
      <c r="F16" s="41">
        <f t="shared" si="0"/>
        <v>2</v>
      </c>
    </row>
    <row r="17" spans="1:6" ht="15" customHeight="1">
      <c r="A17" s="79"/>
      <c r="B17" s="73"/>
      <c r="C17" s="33" t="s">
        <v>62</v>
      </c>
      <c r="D17" s="33" t="s">
        <v>61</v>
      </c>
      <c r="E17" s="35">
        <f>'P2 교각 산출근거'!Z159</f>
        <v>8</v>
      </c>
      <c r="F17" s="41">
        <f t="shared" si="0"/>
        <v>8</v>
      </c>
    </row>
    <row r="18" spans="1:6" ht="15" customHeight="1">
      <c r="A18" s="56" t="s">
        <v>122</v>
      </c>
      <c r="B18" s="57"/>
      <c r="C18" s="58"/>
      <c r="D18" s="33" t="s">
        <v>24</v>
      </c>
      <c r="E18" s="34">
        <f>'P2 교각 산출근거'!Z167</f>
        <v>0.41899999999999998</v>
      </c>
      <c r="F18" s="40">
        <f t="shared" si="0"/>
        <v>0.41899999999999998</v>
      </c>
    </row>
    <row r="19" spans="1:6" ht="15" customHeight="1">
      <c r="A19" s="59" t="s">
        <v>123</v>
      </c>
      <c r="B19" s="60"/>
      <c r="C19" s="33" t="s">
        <v>124</v>
      </c>
      <c r="D19" s="33" t="s">
        <v>71</v>
      </c>
      <c r="E19" s="34">
        <f>'P2 교각 산출근거'!Z177</f>
        <v>161.983</v>
      </c>
      <c r="F19" s="40">
        <f t="shared" si="0"/>
        <v>161.983</v>
      </c>
    </row>
    <row r="20" spans="1:6" ht="15" customHeight="1">
      <c r="A20" s="63"/>
      <c r="B20" s="64"/>
      <c r="C20" s="33" t="s">
        <v>125</v>
      </c>
      <c r="D20" s="33" t="s">
        <v>71</v>
      </c>
      <c r="E20" s="34">
        <f>'P2 교각 산출근거'!Z180</f>
        <v>37.700000000000003</v>
      </c>
      <c r="F20" s="40">
        <f t="shared" si="0"/>
        <v>37.700000000000003</v>
      </c>
    </row>
    <row r="21" spans="1:6" ht="15" customHeight="1">
      <c r="A21" s="56" t="s">
        <v>126</v>
      </c>
      <c r="B21" s="57"/>
      <c r="C21" s="58"/>
      <c r="D21" s="33" t="s">
        <v>71</v>
      </c>
      <c r="E21" s="34">
        <f>'P2 교각 산출근거'!Z186</f>
        <v>138.28299999999999</v>
      </c>
      <c r="F21" s="40">
        <f t="shared" si="0"/>
        <v>138.28299999999999</v>
      </c>
    </row>
    <row r="22" spans="1:6" ht="15" customHeight="1">
      <c r="A22" s="56" t="s">
        <v>127</v>
      </c>
      <c r="B22" s="58"/>
      <c r="C22" s="33" t="s">
        <v>128</v>
      </c>
      <c r="D22" s="33" t="s">
        <v>80</v>
      </c>
      <c r="E22" s="34">
        <f>'P2 교각 산출근거'!Z190</f>
        <v>20.030999999999999</v>
      </c>
      <c r="F22" s="40">
        <f t="shared" si="0"/>
        <v>20.030999999999999</v>
      </c>
    </row>
    <row r="23" spans="1:6" ht="15" customHeight="1">
      <c r="A23" s="56" t="s">
        <v>129</v>
      </c>
      <c r="B23" s="57"/>
      <c r="C23" s="58"/>
      <c r="D23" s="33" t="s">
        <v>80</v>
      </c>
      <c r="E23" s="34">
        <f>'P2 교각 산출근거'!Z198</f>
        <v>0.626</v>
      </c>
      <c r="F23" s="40">
        <f t="shared" si="0"/>
        <v>0.626</v>
      </c>
    </row>
    <row r="24" spans="1:6" ht="15" customHeight="1">
      <c r="A24" s="77" t="s">
        <v>130</v>
      </c>
      <c r="B24" s="70" t="s">
        <v>131</v>
      </c>
      <c r="C24" s="33" t="s">
        <v>132</v>
      </c>
      <c r="D24" s="33" t="s">
        <v>86</v>
      </c>
      <c r="E24" s="35">
        <f>'P2 교각 산출근거'!Z202</f>
        <v>1</v>
      </c>
      <c r="F24" s="41">
        <f t="shared" si="0"/>
        <v>1</v>
      </c>
    </row>
    <row r="25" spans="1:6" ht="15" customHeight="1">
      <c r="A25" s="78"/>
      <c r="B25" s="71"/>
      <c r="C25" s="33" t="s">
        <v>133</v>
      </c>
      <c r="D25" s="33" t="s">
        <v>86</v>
      </c>
      <c r="E25" s="35">
        <f>'P2 교각 산출근거'!Z205</f>
        <v>2</v>
      </c>
      <c r="F25" s="41">
        <f t="shared" si="0"/>
        <v>2</v>
      </c>
    </row>
    <row r="26" spans="1:6" ht="15" customHeight="1">
      <c r="A26" s="78"/>
      <c r="B26" s="71"/>
      <c r="C26" s="33" t="s">
        <v>134</v>
      </c>
      <c r="D26" s="33" t="s">
        <v>56</v>
      </c>
      <c r="E26" s="34">
        <f>'P2 교각 산출근거'!Z208</f>
        <v>189</v>
      </c>
      <c r="F26" s="40">
        <f t="shared" si="0"/>
        <v>189</v>
      </c>
    </row>
    <row r="27" spans="1:6" ht="15" customHeight="1">
      <c r="A27" s="78"/>
      <c r="B27" s="71"/>
      <c r="C27" s="33" t="s">
        <v>135</v>
      </c>
      <c r="D27" s="33" t="s">
        <v>56</v>
      </c>
      <c r="E27" s="34">
        <f>'P2 교각 산출근거'!Z211</f>
        <v>162.34</v>
      </c>
      <c r="F27" s="40">
        <f t="shared" si="0"/>
        <v>162.34</v>
      </c>
    </row>
    <row r="28" spans="1:6" ht="15" customHeight="1">
      <c r="A28" s="78"/>
      <c r="B28" s="71"/>
      <c r="C28" s="33" t="s">
        <v>136</v>
      </c>
      <c r="D28" s="33" t="s">
        <v>56</v>
      </c>
      <c r="E28" s="34">
        <f>'P2 교각 산출근거'!Z214</f>
        <v>13.66</v>
      </c>
      <c r="F28" s="40">
        <f t="shared" si="0"/>
        <v>13.66</v>
      </c>
    </row>
    <row r="29" spans="1:6" ht="15" customHeight="1">
      <c r="A29" s="78"/>
      <c r="B29" s="71"/>
      <c r="C29" s="33" t="s">
        <v>137</v>
      </c>
      <c r="D29" s="33" t="s">
        <v>24</v>
      </c>
      <c r="E29" s="34">
        <f>'P2 교각 산출근거'!Z217</f>
        <v>64.015000000000001</v>
      </c>
      <c r="F29" s="40">
        <f t="shared" si="0"/>
        <v>64.015000000000001</v>
      </c>
    </row>
    <row r="30" spans="1:6" ht="15" customHeight="1">
      <c r="A30" s="78"/>
      <c r="B30" s="71"/>
      <c r="C30" s="33" t="s">
        <v>138</v>
      </c>
      <c r="D30" s="33" t="s">
        <v>24</v>
      </c>
      <c r="E30" s="34">
        <f>'P2 교각 산출근거'!Z220</f>
        <v>5.2569999999999997</v>
      </c>
      <c r="F30" s="40">
        <f t="shared" si="0"/>
        <v>5.2569999999999997</v>
      </c>
    </row>
    <row r="31" spans="1:6" ht="15" customHeight="1" thickBot="1">
      <c r="A31" s="80"/>
      <c r="B31" s="72"/>
      <c r="C31" s="43" t="s">
        <v>139</v>
      </c>
      <c r="D31" s="43" t="s">
        <v>98</v>
      </c>
      <c r="E31" s="44">
        <f>'P2 교각 산출근거'!Z223</f>
        <v>20</v>
      </c>
      <c r="F31" s="45">
        <f t="shared" si="0"/>
        <v>20</v>
      </c>
    </row>
    <row r="32" spans="1:6" ht="15" customHeight="1">
      <c r="A32" s="31"/>
      <c r="B32" s="31"/>
      <c r="C32" s="31"/>
      <c r="D32" s="31"/>
      <c r="E32" s="32"/>
      <c r="F32" s="32"/>
    </row>
  </sheetData>
  <mergeCells count="22">
    <mergeCell ref="A24:A31"/>
    <mergeCell ref="B7:B8"/>
    <mergeCell ref="B16:B17"/>
    <mergeCell ref="B24:B31"/>
    <mergeCell ref="C3:C4"/>
    <mergeCell ref="C9:C11"/>
    <mergeCell ref="B12:C12"/>
    <mergeCell ref="B13:C13"/>
    <mergeCell ref="A14:B14"/>
    <mergeCell ref="A3:A4"/>
    <mergeCell ref="A5:A6"/>
    <mergeCell ref="A7:A11"/>
    <mergeCell ref="A12:A13"/>
    <mergeCell ref="A16:A17"/>
    <mergeCell ref="A15:C15"/>
    <mergeCell ref="A18:C18"/>
    <mergeCell ref="A21:C21"/>
    <mergeCell ref="A22:B22"/>
    <mergeCell ref="A23:C23"/>
    <mergeCell ref="A1:F1"/>
    <mergeCell ref="A2:C2"/>
    <mergeCell ref="A19:B20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279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280</v>
      </c>
      <c r="F2" s="37" t="s">
        <v>281</v>
      </c>
      <c r="G2" s="38" t="s">
        <v>144</v>
      </c>
    </row>
    <row r="3" spans="1:7" ht="15" customHeight="1" thickTop="1">
      <c r="A3" s="74" t="s">
        <v>162</v>
      </c>
      <c r="B3" s="75"/>
      <c r="C3" s="76"/>
      <c r="D3" s="33" t="s">
        <v>36</v>
      </c>
      <c r="E3" s="34">
        <f>'청남 일반수량 총괄집계표'!G3</f>
        <v>246.239</v>
      </c>
      <c r="F3" s="34" t="s">
        <v>35</v>
      </c>
      <c r="G3" s="40">
        <f t="shared" ref="G3:G34" si="0">SUM(E3:F3)</f>
        <v>246.239</v>
      </c>
    </row>
    <row r="4" spans="1:7" ht="15" customHeight="1">
      <c r="A4" s="77" t="s">
        <v>99</v>
      </c>
      <c r="B4" s="70" t="s">
        <v>102</v>
      </c>
      <c r="C4" s="70" t="s">
        <v>101</v>
      </c>
      <c r="D4" s="33" t="s">
        <v>24</v>
      </c>
      <c r="E4" s="34">
        <f>'청남 일반수량 총괄집계표'!G5</f>
        <v>25.943999999999999</v>
      </c>
      <c r="F4" s="34" t="s">
        <v>35</v>
      </c>
      <c r="G4" s="40">
        <f t="shared" si="0"/>
        <v>25.943999999999999</v>
      </c>
    </row>
    <row r="5" spans="1:7" ht="15" customHeight="1">
      <c r="A5" s="78"/>
      <c r="B5" s="73"/>
      <c r="C5" s="71"/>
      <c r="D5" s="33" t="s">
        <v>24</v>
      </c>
      <c r="E5" s="34">
        <v>33.564</v>
      </c>
      <c r="F5" s="34" t="s">
        <v>35</v>
      </c>
      <c r="G5" s="40">
        <f t="shared" si="0"/>
        <v>33.564</v>
      </c>
    </row>
    <row r="6" spans="1:7" ht="15" customHeight="1">
      <c r="A6" s="78"/>
      <c r="B6" s="33" t="s">
        <v>163</v>
      </c>
      <c r="C6" s="71"/>
      <c r="D6" s="33" t="s">
        <v>24</v>
      </c>
      <c r="E6" s="34">
        <f>'청남 일반수량 총괄집계표'!G6</f>
        <v>24.624000000000002</v>
      </c>
      <c r="F6" s="34" t="s">
        <v>35</v>
      </c>
      <c r="G6" s="40">
        <f t="shared" si="0"/>
        <v>24.624000000000002</v>
      </c>
    </row>
    <row r="7" spans="1:7" ht="15" customHeight="1">
      <c r="A7" s="78"/>
      <c r="B7" s="33" t="s">
        <v>182</v>
      </c>
      <c r="C7" s="71"/>
      <c r="D7" s="33" t="s">
        <v>24</v>
      </c>
      <c r="E7" s="34">
        <f>'청남 일반수량 총괄집계표'!G7</f>
        <v>463.17399999999998</v>
      </c>
      <c r="F7" s="34" t="s">
        <v>35</v>
      </c>
      <c r="G7" s="40">
        <f t="shared" si="0"/>
        <v>463.17399999999998</v>
      </c>
    </row>
    <row r="8" spans="1:7" ht="15" customHeight="1">
      <c r="A8" s="79"/>
      <c r="B8" s="33" t="s">
        <v>100</v>
      </c>
      <c r="C8" s="73"/>
      <c r="D8" s="33" t="s">
        <v>24</v>
      </c>
      <c r="E8" s="34">
        <f>'청남 일반수량 총괄집계표'!G8</f>
        <v>291.31900000000002</v>
      </c>
      <c r="F8" s="34" t="s">
        <v>35</v>
      </c>
      <c r="G8" s="40">
        <f t="shared" si="0"/>
        <v>291.31900000000002</v>
      </c>
    </row>
    <row r="9" spans="1:7" ht="15" customHeight="1">
      <c r="A9" s="77" t="s">
        <v>103</v>
      </c>
      <c r="B9" s="33" t="s">
        <v>104</v>
      </c>
      <c r="C9" s="33" t="s">
        <v>105</v>
      </c>
      <c r="D9" s="33" t="s">
        <v>24</v>
      </c>
      <c r="E9" s="34">
        <f>'청남 일반수량 총괄집계표'!G9</f>
        <v>783.74700000000007</v>
      </c>
      <c r="F9" s="34" t="s">
        <v>35</v>
      </c>
      <c r="G9" s="40">
        <f t="shared" si="0"/>
        <v>783.74700000000007</v>
      </c>
    </row>
    <row r="10" spans="1:7" ht="15" customHeight="1">
      <c r="A10" s="79"/>
      <c r="B10" s="33" t="s">
        <v>106</v>
      </c>
      <c r="C10" s="33" t="s">
        <v>101</v>
      </c>
      <c r="D10" s="33" t="s">
        <v>24</v>
      </c>
      <c r="E10" s="34">
        <f>'청남 일반수량 총괄집계표'!G10</f>
        <v>33.564</v>
      </c>
      <c r="F10" s="34" t="s">
        <v>35</v>
      </c>
      <c r="G10" s="40">
        <f t="shared" si="0"/>
        <v>33.564</v>
      </c>
    </row>
    <row r="11" spans="1:7" ht="15" customHeight="1">
      <c r="A11" s="77" t="s">
        <v>107</v>
      </c>
      <c r="B11" s="70" t="s">
        <v>108</v>
      </c>
      <c r="C11" s="33" t="s">
        <v>109</v>
      </c>
      <c r="D11" s="33" t="s">
        <v>36</v>
      </c>
      <c r="E11" s="34">
        <f>'청남 일반수량 총괄집계표'!G11</f>
        <v>485.49700000000001</v>
      </c>
      <c r="F11" s="34" t="s">
        <v>35</v>
      </c>
      <c r="G11" s="40">
        <f t="shared" si="0"/>
        <v>485.49700000000001</v>
      </c>
    </row>
    <row r="12" spans="1:7" ht="15" customHeight="1">
      <c r="A12" s="78"/>
      <c r="B12" s="73"/>
      <c r="C12" s="33" t="s">
        <v>110</v>
      </c>
      <c r="D12" s="33" t="s">
        <v>36</v>
      </c>
      <c r="E12" s="34">
        <f>'청남 일반수량 총괄집계표'!G12</f>
        <v>162.97499999999999</v>
      </c>
      <c r="F12" s="34" t="s">
        <v>35</v>
      </c>
      <c r="G12" s="40">
        <f t="shared" si="0"/>
        <v>162.97499999999999</v>
      </c>
    </row>
    <row r="13" spans="1:7" ht="15" customHeight="1">
      <c r="A13" s="78"/>
      <c r="B13" s="70" t="s">
        <v>217</v>
      </c>
      <c r="C13" s="33" t="s">
        <v>109</v>
      </c>
      <c r="D13" s="33" t="s">
        <v>36</v>
      </c>
      <c r="E13" s="34">
        <f>'청남 일반수량 총괄집계표'!G13</f>
        <v>94.441000000000003</v>
      </c>
      <c r="F13" s="34" t="s">
        <v>35</v>
      </c>
      <c r="G13" s="40">
        <f t="shared" si="0"/>
        <v>94.441000000000003</v>
      </c>
    </row>
    <row r="14" spans="1:7" ht="15" customHeight="1">
      <c r="A14" s="78"/>
      <c r="B14" s="73"/>
      <c r="C14" s="33" t="s">
        <v>110</v>
      </c>
      <c r="D14" s="33" t="s">
        <v>36</v>
      </c>
      <c r="E14" s="34">
        <f>'청남 일반수량 총괄집계표'!G14</f>
        <v>18.593</v>
      </c>
      <c r="F14" s="34" t="s">
        <v>35</v>
      </c>
      <c r="G14" s="40">
        <f t="shared" si="0"/>
        <v>18.593</v>
      </c>
    </row>
    <row r="15" spans="1:7" ht="15" customHeight="1">
      <c r="A15" s="78"/>
      <c r="B15" s="33" t="s">
        <v>111</v>
      </c>
      <c r="C15" s="70" t="s">
        <v>109</v>
      </c>
      <c r="D15" s="33" t="s">
        <v>36</v>
      </c>
      <c r="E15" s="34">
        <f>'청남 일반수량 총괄집계표'!G15</f>
        <v>90.320999999999998</v>
      </c>
      <c r="F15" s="34" t="s">
        <v>35</v>
      </c>
      <c r="G15" s="40">
        <f t="shared" si="0"/>
        <v>90.320999999999998</v>
      </c>
    </row>
    <row r="16" spans="1:7" ht="15" customHeight="1">
      <c r="A16" s="78"/>
      <c r="B16" s="33" t="s">
        <v>112</v>
      </c>
      <c r="C16" s="71"/>
      <c r="D16" s="33" t="s">
        <v>36</v>
      </c>
      <c r="E16" s="34">
        <f>'청남 일반수량 총괄집계표'!G16</f>
        <v>212.08799999999999</v>
      </c>
      <c r="F16" s="34" t="s">
        <v>35</v>
      </c>
      <c r="G16" s="40">
        <f t="shared" si="0"/>
        <v>212.08799999999999</v>
      </c>
    </row>
    <row r="17" spans="1:7" ht="15" customHeight="1">
      <c r="A17" s="79"/>
      <c r="B17" s="33" t="s">
        <v>113</v>
      </c>
      <c r="C17" s="73"/>
      <c r="D17" s="33" t="s">
        <v>36</v>
      </c>
      <c r="E17" s="34">
        <f>'청남 일반수량 총괄집계표'!G17</f>
        <v>19.896000000000001</v>
      </c>
      <c r="F17" s="34" t="s">
        <v>35</v>
      </c>
      <c r="G17" s="40">
        <f t="shared" si="0"/>
        <v>19.896000000000001</v>
      </c>
    </row>
    <row r="18" spans="1:7" ht="15" customHeight="1">
      <c r="A18" s="77" t="s">
        <v>114</v>
      </c>
      <c r="B18" s="65" t="s">
        <v>115</v>
      </c>
      <c r="C18" s="58"/>
      <c r="D18" s="33" t="s">
        <v>24</v>
      </c>
      <c r="E18" s="34">
        <f>'청남 일반수량 총괄집계표'!G18</f>
        <v>338.21100000000001</v>
      </c>
      <c r="F18" s="34" t="s">
        <v>35</v>
      </c>
      <c r="G18" s="40">
        <f t="shared" si="0"/>
        <v>338.21100000000001</v>
      </c>
    </row>
    <row r="19" spans="1:7" ht="15" customHeight="1">
      <c r="A19" s="79"/>
      <c r="B19" s="65" t="s">
        <v>116</v>
      </c>
      <c r="C19" s="58"/>
      <c r="D19" s="33" t="s">
        <v>36</v>
      </c>
      <c r="E19" s="34">
        <f>'청남 일반수량 총괄집계표'!G19</f>
        <v>137.66200000000001</v>
      </c>
      <c r="F19" s="34" t="s">
        <v>35</v>
      </c>
      <c r="G19" s="40">
        <f t="shared" si="0"/>
        <v>137.66200000000001</v>
      </c>
    </row>
    <row r="20" spans="1:7" ht="15" customHeight="1">
      <c r="A20" s="39" t="s">
        <v>183</v>
      </c>
      <c r="B20" s="33" t="s">
        <v>184</v>
      </c>
      <c r="C20" s="33" t="s">
        <v>185</v>
      </c>
      <c r="D20" s="33" t="s">
        <v>171</v>
      </c>
      <c r="E20" s="35">
        <f>'청남 일반수량 총괄집계표'!G20</f>
        <v>48</v>
      </c>
      <c r="F20" s="35" t="s">
        <v>35</v>
      </c>
      <c r="G20" s="41">
        <f t="shared" si="0"/>
        <v>48</v>
      </c>
    </row>
    <row r="21" spans="1:7" ht="15" customHeight="1">
      <c r="A21" s="56" t="s">
        <v>117</v>
      </c>
      <c r="B21" s="58"/>
      <c r="C21" s="33" t="s">
        <v>118</v>
      </c>
      <c r="D21" s="33" t="s">
        <v>36</v>
      </c>
      <c r="E21" s="34">
        <f>'청남 일반수량 총괄집계표'!G21</f>
        <v>1024.3040000000001</v>
      </c>
      <c r="F21" s="34" t="s">
        <v>35</v>
      </c>
      <c r="G21" s="40">
        <f t="shared" si="0"/>
        <v>1024.3040000000001</v>
      </c>
    </row>
    <row r="22" spans="1:7" ht="15" customHeight="1">
      <c r="A22" s="56" t="s">
        <v>119</v>
      </c>
      <c r="B22" s="57"/>
      <c r="C22" s="58"/>
      <c r="D22" s="33" t="s">
        <v>56</v>
      </c>
      <c r="E22" s="34">
        <f>'청남 일반수량 총괄집계표'!G22</f>
        <v>576.6</v>
      </c>
      <c r="F22" s="34" t="s">
        <v>35</v>
      </c>
      <c r="G22" s="40">
        <f t="shared" si="0"/>
        <v>576.6</v>
      </c>
    </row>
    <row r="23" spans="1:7" ht="15" customHeight="1">
      <c r="A23" s="77" t="s">
        <v>120</v>
      </c>
      <c r="B23" s="70" t="s">
        <v>121</v>
      </c>
      <c r="C23" s="33" t="s">
        <v>62</v>
      </c>
      <c r="D23" s="33" t="s">
        <v>61</v>
      </c>
      <c r="E23" s="35">
        <f>'청남 일반수량 총괄집계표'!G23</f>
        <v>20</v>
      </c>
      <c r="F23" s="35" t="s">
        <v>35</v>
      </c>
      <c r="G23" s="41">
        <f t="shared" si="0"/>
        <v>20</v>
      </c>
    </row>
    <row r="24" spans="1:7" ht="15" customHeight="1">
      <c r="A24" s="78"/>
      <c r="B24" s="71"/>
      <c r="C24" s="33" t="s">
        <v>60</v>
      </c>
      <c r="D24" s="33" t="s">
        <v>61</v>
      </c>
      <c r="E24" s="35">
        <f>'청남 일반수량 총괄집계표'!G24</f>
        <v>9</v>
      </c>
      <c r="F24" s="35" t="s">
        <v>35</v>
      </c>
      <c r="G24" s="41">
        <f t="shared" si="0"/>
        <v>9</v>
      </c>
    </row>
    <row r="25" spans="1:7" ht="15" customHeight="1">
      <c r="A25" s="79"/>
      <c r="B25" s="73"/>
      <c r="C25" s="33" t="s">
        <v>147</v>
      </c>
      <c r="D25" s="33" t="s">
        <v>61</v>
      </c>
      <c r="E25" s="35">
        <f>'청남 일반수량 총괄집계표'!G25</f>
        <v>1</v>
      </c>
      <c r="F25" s="35" t="s">
        <v>35</v>
      </c>
      <c r="G25" s="41">
        <f t="shared" si="0"/>
        <v>1</v>
      </c>
    </row>
    <row r="26" spans="1:7" ht="15" customHeight="1">
      <c r="A26" s="56" t="s">
        <v>122</v>
      </c>
      <c r="B26" s="57"/>
      <c r="C26" s="58"/>
      <c r="D26" s="33" t="s">
        <v>24</v>
      </c>
      <c r="E26" s="34">
        <f>'청남 일반수량 총괄집계표'!G26</f>
        <v>1.218</v>
      </c>
      <c r="F26" s="34" t="s">
        <v>35</v>
      </c>
      <c r="G26" s="40">
        <f t="shared" si="0"/>
        <v>1.218</v>
      </c>
    </row>
    <row r="27" spans="1:7" ht="15" customHeight="1">
      <c r="A27" s="59" t="s">
        <v>123</v>
      </c>
      <c r="B27" s="60"/>
      <c r="C27" s="33" t="s">
        <v>124</v>
      </c>
      <c r="D27" s="33" t="s">
        <v>71</v>
      </c>
      <c r="E27" s="34">
        <f>'청남 일반수량 총괄집계표'!G27</f>
        <v>1006.864</v>
      </c>
      <c r="F27" s="34" t="s">
        <v>35</v>
      </c>
      <c r="G27" s="40">
        <f t="shared" si="0"/>
        <v>1006.864</v>
      </c>
    </row>
    <row r="28" spans="1:7" ht="15" customHeight="1">
      <c r="A28" s="63"/>
      <c r="B28" s="64"/>
      <c r="C28" s="33" t="s">
        <v>125</v>
      </c>
      <c r="D28" s="33" t="s">
        <v>71</v>
      </c>
      <c r="E28" s="34">
        <f>'청남 일반수량 총괄집계표'!G28</f>
        <v>319.505</v>
      </c>
      <c r="F28" s="34" t="s">
        <v>35</v>
      </c>
      <c r="G28" s="40">
        <f t="shared" si="0"/>
        <v>319.505</v>
      </c>
    </row>
    <row r="29" spans="1:7" ht="15" customHeight="1">
      <c r="A29" s="56" t="s">
        <v>126</v>
      </c>
      <c r="B29" s="57"/>
      <c r="C29" s="58"/>
      <c r="D29" s="33" t="s">
        <v>71</v>
      </c>
      <c r="E29" s="34">
        <f>'청남 일반수량 총괄집계표'!G29</f>
        <v>1098.0050000000001</v>
      </c>
      <c r="F29" s="34" t="s">
        <v>35</v>
      </c>
      <c r="G29" s="40">
        <f t="shared" si="0"/>
        <v>1098.0050000000001</v>
      </c>
    </row>
    <row r="30" spans="1:7" ht="15" customHeight="1">
      <c r="A30" s="56" t="s">
        <v>218</v>
      </c>
      <c r="B30" s="58"/>
      <c r="C30" s="33" t="s">
        <v>219</v>
      </c>
      <c r="D30" s="33" t="s">
        <v>71</v>
      </c>
      <c r="E30" s="34">
        <f>'청남 일반수량 총괄집계표'!G30</f>
        <v>339.46699999999998</v>
      </c>
      <c r="F30" s="34" t="s">
        <v>35</v>
      </c>
      <c r="G30" s="40">
        <f t="shared" si="0"/>
        <v>339.46699999999998</v>
      </c>
    </row>
    <row r="31" spans="1:7" ht="15" customHeight="1">
      <c r="A31" s="59" t="s">
        <v>127</v>
      </c>
      <c r="B31" s="60"/>
      <c r="C31" s="33" t="s">
        <v>185</v>
      </c>
      <c r="D31" s="33" t="s">
        <v>80</v>
      </c>
      <c r="E31" s="34">
        <f>'청남 일반수량 총괄집계표'!G31</f>
        <v>0.40200000000000002</v>
      </c>
      <c r="F31" s="34" t="s">
        <v>35</v>
      </c>
      <c r="G31" s="40">
        <f t="shared" si="0"/>
        <v>0.40200000000000002</v>
      </c>
    </row>
    <row r="32" spans="1:7" ht="15" customHeight="1">
      <c r="A32" s="61"/>
      <c r="B32" s="62"/>
      <c r="C32" s="33" t="s">
        <v>186</v>
      </c>
      <c r="D32" s="33" t="s">
        <v>80</v>
      </c>
      <c r="E32" s="34">
        <f>'청남 일반수량 총괄집계표'!G32</f>
        <v>8.5749999999999993</v>
      </c>
      <c r="F32" s="34" t="s">
        <v>35</v>
      </c>
      <c r="G32" s="40">
        <f t="shared" si="0"/>
        <v>8.5749999999999993</v>
      </c>
    </row>
    <row r="33" spans="1:7" ht="15" customHeight="1">
      <c r="A33" s="61"/>
      <c r="B33" s="62"/>
      <c r="C33" s="33" t="s">
        <v>238</v>
      </c>
      <c r="D33" s="33" t="s">
        <v>80</v>
      </c>
      <c r="E33" s="34">
        <f>'청남 일반수량 총괄집계표'!G33</f>
        <v>38.429000000000002</v>
      </c>
      <c r="F33" s="34" t="s">
        <v>35</v>
      </c>
      <c r="G33" s="40">
        <f t="shared" si="0"/>
        <v>38.429000000000002</v>
      </c>
    </row>
    <row r="34" spans="1:7" ht="15" customHeight="1">
      <c r="A34" s="63"/>
      <c r="B34" s="64"/>
      <c r="C34" s="33" t="s">
        <v>128</v>
      </c>
      <c r="D34" s="33" t="s">
        <v>80</v>
      </c>
      <c r="E34" s="34">
        <f>'청남 일반수량 총괄집계표'!G34</f>
        <v>38.417999999999999</v>
      </c>
      <c r="F34" s="34" t="s">
        <v>35</v>
      </c>
      <c r="G34" s="40">
        <f t="shared" si="0"/>
        <v>38.417999999999999</v>
      </c>
    </row>
    <row r="35" spans="1:7" ht="15" customHeight="1">
      <c r="A35" s="39" t="s">
        <v>187</v>
      </c>
      <c r="B35" s="65" t="s">
        <v>188</v>
      </c>
      <c r="C35" s="58"/>
      <c r="D35" s="33" t="s">
        <v>36</v>
      </c>
      <c r="E35" s="34">
        <f>'청남 일반수량 총괄집계표'!G35</f>
        <v>19.549999999999997</v>
      </c>
      <c r="F35" s="34" t="s">
        <v>35</v>
      </c>
      <c r="G35" s="40">
        <f t="shared" ref="G35:G66" si="1">SUM(E35:F35)</f>
        <v>19.549999999999997</v>
      </c>
    </row>
    <row r="36" spans="1:7" ht="15" customHeight="1">
      <c r="A36" s="56" t="s">
        <v>129</v>
      </c>
      <c r="B36" s="57"/>
      <c r="C36" s="58"/>
      <c r="D36" s="33" t="s">
        <v>80</v>
      </c>
      <c r="E36" s="34">
        <f>'청남 일반수량 총괄집계표'!G36</f>
        <v>1.827</v>
      </c>
      <c r="F36" s="34" t="s">
        <v>35</v>
      </c>
      <c r="G36" s="40">
        <f t="shared" si="1"/>
        <v>1.827</v>
      </c>
    </row>
    <row r="37" spans="1:7" ht="15" customHeight="1">
      <c r="A37" s="77" t="s">
        <v>130</v>
      </c>
      <c r="B37" s="70" t="s">
        <v>131</v>
      </c>
      <c r="C37" s="33" t="s">
        <v>132</v>
      </c>
      <c r="D37" s="33" t="s">
        <v>86</v>
      </c>
      <c r="E37" s="35">
        <f>'청남 일반수량 총괄집계표'!G37</f>
        <v>2</v>
      </c>
      <c r="F37" s="35" t="s">
        <v>35</v>
      </c>
      <c r="G37" s="41">
        <f t="shared" si="1"/>
        <v>2</v>
      </c>
    </row>
    <row r="38" spans="1:7" ht="15" customHeight="1">
      <c r="A38" s="78"/>
      <c r="B38" s="71"/>
      <c r="C38" s="33" t="s">
        <v>133</v>
      </c>
      <c r="D38" s="33" t="s">
        <v>86</v>
      </c>
      <c r="E38" s="35">
        <f>'청남 일반수량 총괄집계표'!G38</f>
        <v>4</v>
      </c>
      <c r="F38" s="35" t="s">
        <v>35</v>
      </c>
      <c r="G38" s="41">
        <f t="shared" si="1"/>
        <v>4</v>
      </c>
    </row>
    <row r="39" spans="1:7" ht="15" customHeight="1">
      <c r="A39" s="78"/>
      <c r="B39" s="71"/>
      <c r="C39" s="33" t="s">
        <v>134</v>
      </c>
      <c r="D39" s="33" t="s">
        <v>56</v>
      </c>
      <c r="E39" s="34">
        <f>'청남 일반수량 총괄집계표'!G39</f>
        <v>323.39999999999998</v>
      </c>
      <c r="F39" s="34" t="s">
        <v>35</v>
      </c>
      <c r="G39" s="40">
        <f t="shared" si="1"/>
        <v>323.39999999999998</v>
      </c>
    </row>
    <row r="40" spans="1:7" ht="15" customHeight="1">
      <c r="A40" s="78"/>
      <c r="B40" s="71"/>
      <c r="C40" s="33" t="s">
        <v>135</v>
      </c>
      <c r="D40" s="33" t="s">
        <v>56</v>
      </c>
      <c r="E40" s="34">
        <f>'청남 일반수량 총괄집계표'!G40</f>
        <v>274.67599999999999</v>
      </c>
      <c r="F40" s="34" t="s">
        <v>35</v>
      </c>
      <c r="G40" s="40">
        <f t="shared" si="1"/>
        <v>274.67599999999999</v>
      </c>
    </row>
    <row r="41" spans="1:7" ht="15" customHeight="1">
      <c r="A41" s="78"/>
      <c r="B41" s="71"/>
      <c r="C41" s="33" t="s">
        <v>136</v>
      </c>
      <c r="D41" s="33" t="s">
        <v>56</v>
      </c>
      <c r="E41" s="34">
        <f>'청남 일반수량 총괄집계표'!G41</f>
        <v>26.124000000000002</v>
      </c>
      <c r="F41" s="34" t="s">
        <v>35</v>
      </c>
      <c r="G41" s="40">
        <f t="shared" si="1"/>
        <v>26.124000000000002</v>
      </c>
    </row>
    <row r="42" spans="1:7" ht="15" customHeight="1">
      <c r="A42" s="78"/>
      <c r="B42" s="71"/>
      <c r="C42" s="33" t="s">
        <v>137</v>
      </c>
      <c r="D42" s="33" t="s">
        <v>24</v>
      </c>
      <c r="E42" s="34">
        <f>'청남 일반수량 총괄집계표'!G42</f>
        <v>108.47800000000001</v>
      </c>
      <c r="F42" s="34" t="s">
        <v>35</v>
      </c>
      <c r="G42" s="40">
        <f t="shared" si="1"/>
        <v>108.47800000000001</v>
      </c>
    </row>
    <row r="43" spans="1:7" ht="15" customHeight="1">
      <c r="A43" s="78"/>
      <c r="B43" s="71"/>
      <c r="C43" s="33" t="s">
        <v>138</v>
      </c>
      <c r="D43" s="33" t="s">
        <v>24</v>
      </c>
      <c r="E43" s="34">
        <f>'청남 일반수량 총괄집계표'!G43</f>
        <v>10.053999999999998</v>
      </c>
      <c r="F43" s="34" t="s">
        <v>35</v>
      </c>
      <c r="G43" s="40">
        <f t="shared" si="1"/>
        <v>10.053999999999998</v>
      </c>
    </row>
    <row r="44" spans="1:7" ht="15" customHeight="1">
      <c r="A44" s="79"/>
      <c r="B44" s="73"/>
      <c r="C44" s="33" t="s">
        <v>139</v>
      </c>
      <c r="D44" s="33" t="s">
        <v>98</v>
      </c>
      <c r="E44" s="35">
        <f>'청남 일반수량 총괄집계표'!G44</f>
        <v>36</v>
      </c>
      <c r="F44" s="35" t="s">
        <v>35</v>
      </c>
      <c r="G44" s="41">
        <f t="shared" si="1"/>
        <v>36</v>
      </c>
    </row>
    <row r="45" spans="1:7" ht="15" customHeight="1">
      <c r="A45" s="77" t="s">
        <v>269</v>
      </c>
      <c r="B45" s="70" t="s">
        <v>270</v>
      </c>
      <c r="C45" s="33" t="s">
        <v>132</v>
      </c>
      <c r="D45" s="33" t="s">
        <v>86</v>
      </c>
      <c r="E45" s="35">
        <f>'청남 일반수량 총괄집계표'!G45</f>
        <v>1</v>
      </c>
      <c r="F45" s="35" t="s">
        <v>35</v>
      </c>
      <c r="G45" s="41">
        <f t="shared" si="1"/>
        <v>1</v>
      </c>
    </row>
    <row r="46" spans="1:7" ht="15" customHeight="1">
      <c r="A46" s="78"/>
      <c r="B46" s="71"/>
      <c r="C46" s="33" t="s">
        <v>133</v>
      </c>
      <c r="D46" s="33" t="s">
        <v>86</v>
      </c>
      <c r="E46" s="35">
        <f>'청남 일반수량 총괄집계표'!G46</f>
        <v>2</v>
      </c>
      <c r="F46" s="35" t="s">
        <v>35</v>
      </c>
      <c r="G46" s="41">
        <f t="shared" si="1"/>
        <v>2</v>
      </c>
    </row>
    <row r="47" spans="1:7" ht="15" customHeight="1">
      <c r="A47" s="78"/>
      <c r="B47" s="71"/>
      <c r="C47" s="33" t="s">
        <v>134</v>
      </c>
      <c r="D47" s="33" t="s">
        <v>56</v>
      </c>
      <c r="E47" s="34">
        <f>'청남 일반수량 총괄집계표'!G47</f>
        <v>117.6</v>
      </c>
      <c r="F47" s="34" t="s">
        <v>35</v>
      </c>
      <c r="G47" s="40">
        <f t="shared" si="1"/>
        <v>117.6</v>
      </c>
    </row>
    <row r="48" spans="1:7" ht="15" customHeight="1">
      <c r="A48" s="78"/>
      <c r="B48" s="71"/>
      <c r="C48" s="33" t="s">
        <v>135</v>
      </c>
      <c r="D48" s="33" t="s">
        <v>56</v>
      </c>
      <c r="E48" s="34">
        <f>'청남 일반수량 총괄집계표'!G48</f>
        <v>92.048000000000002</v>
      </c>
      <c r="F48" s="34" t="s">
        <v>35</v>
      </c>
      <c r="G48" s="40">
        <f t="shared" si="1"/>
        <v>92.048000000000002</v>
      </c>
    </row>
    <row r="49" spans="1:7" ht="15" customHeight="1">
      <c r="A49" s="78"/>
      <c r="B49" s="71"/>
      <c r="C49" s="33" t="s">
        <v>136</v>
      </c>
      <c r="D49" s="33" t="s">
        <v>56</v>
      </c>
      <c r="E49" s="34">
        <f>'청남 일반수량 총괄집계표'!G49</f>
        <v>16.751999999999999</v>
      </c>
      <c r="F49" s="34" t="s">
        <v>35</v>
      </c>
      <c r="G49" s="40">
        <f t="shared" si="1"/>
        <v>16.751999999999999</v>
      </c>
    </row>
    <row r="50" spans="1:7" ht="15" customHeight="1">
      <c r="A50" s="78"/>
      <c r="B50" s="71"/>
      <c r="C50" s="33" t="s">
        <v>137</v>
      </c>
      <c r="D50" s="33" t="s">
        <v>24</v>
      </c>
      <c r="E50" s="34">
        <f>'청남 일반수량 총괄집계표'!G50</f>
        <v>37.497999999999998</v>
      </c>
      <c r="F50" s="34" t="s">
        <v>35</v>
      </c>
      <c r="G50" s="40">
        <f t="shared" si="1"/>
        <v>37.497999999999998</v>
      </c>
    </row>
    <row r="51" spans="1:7" ht="15" customHeight="1">
      <c r="A51" s="78"/>
      <c r="B51" s="71"/>
      <c r="C51" s="33" t="s">
        <v>138</v>
      </c>
      <c r="D51" s="33" t="s">
        <v>24</v>
      </c>
      <c r="E51" s="34">
        <f>'청남 일반수량 총괄집계표'!G51</f>
        <v>6.5949999999999998</v>
      </c>
      <c r="F51" s="34" t="s">
        <v>35</v>
      </c>
      <c r="G51" s="40">
        <f t="shared" si="1"/>
        <v>6.5949999999999998</v>
      </c>
    </row>
    <row r="52" spans="1:7" ht="15" customHeight="1" thickBot="1">
      <c r="A52" s="80"/>
      <c r="B52" s="72"/>
      <c r="C52" s="43" t="s">
        <v>139</v>
      </c>
      <c r="D52" s="43" t="s">
        <v>98</v>
      </c>
      <c r="E52" s="44">
        <f>'청남 일반수량 총괄집계표'!G52</f>
        <v>16</v>
      </c>
      <c r="F52" s="44" t="s">
        <v>35</v>
      </c>
      <c r="G52" s="45">
        <f t="shared" si="1"/>
        <v>16</v>
      </c>
    </row>
    <row r="53" spans="1:7" ht="15" customHeight="1">
      <c r="A53" s="31"/>
      <c r="B53" s="31"/>
      <c r="C53" s="31"/>
      <c r="D53" s="31"/>
      <c r="E53" s="32"/>
      <c r="F53" s="32"/>
      <c r="G53" s="32"/>
    </row>
  </sheetData>
  <mergeCells count="29">
    <mergeCell ref="B13:B14"/>
    <mergeCell ref="B23:B25"/>
    <mergeCell ref="B37:B44"/>
    <mergeCell ref="A4:A8"/>
    <mergeCell ref="A9:A10"/>
    <mergeCell ref="A11:A17"/>
    <mergeCell ref="A18:A19"/>
    <mergeCell ref="A23:A25"/>
    <mergeCell ref="A1:G1"/>
    <mergeCell ref="A2:C2"/>
    <mergeCell ref="B45:B52"/>
    <mergeCell ref="C4:C8"/>
    <mergeCell ref="C15:C17"/>
    <mergeCell ref="A3:C3"/>
    <mergeCell ref="B18:C18"/>
    <mergeCell ref="B19:C19"/>
    <mergeCell ref="A21:B21"/>
    <mergeCell ref="A22:C22"/>
    <mergeCell ref="A26:C26"/>
    <mergeCell ref="A27:B28"/>
    <mergeCell ref="A37:A44"/>
    <mergeCell ref="A45:A52"/>
    <mergeCell ref="B4:B5"/>
    <mergeCell ref="B11:B12"/>
    <mergeCell ref="A29:C29"/>
    <mergeCell ref="A30:B30"/>
    <mergeCell ref="A31:B34"/>
    <mergeCell ref="B35:C35"/>
    <mergeCell ref="A36:C36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6</v>
      </c>
      <c r="B48" s="87"/>
      <c r="C48" s="87"/>
      <c r="D48" s="88"/>
      <c r="E48" s="6"/>
      <c r="F48" s="7" t="s">
        <v>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5.8</v>
      </c>
      <c r="H49" s="95"/>
      <c r="I49" s="6" t="s">
        <v>10</v>
      </c>
      <c r="J49" s="95">
        <v>2</v>
      </c>
      <c r="K49" s="95"/>
      <c r="L49" s="6" t="s">
        <v>10</v>
      </c>
      <c r="M49" s="95">
        <v>6.5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75.400000000000006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 t="s">
        <v>13</v>
      </c>
      <c r="G51" s="6" t="s">
        <v>14</v>
      </c>
      <c r="H51" s="6" t="s">
        <v>10</v>
      </c>
      <c r="I51" s="95">
        <v>1.1499999999999999</v>
      </c>
      <c r="J51" s="95"/>
      <c r="K51" s="6" t="s">
        <v>15</v>
      </c>
      <c r="L51" s="6" t="s">
        <v>10</v>
      </c>
      <c r="M51" s="95">
        <v>6.5</v>
      </c>
      <c r="N51" s="95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ROUND(PI()*I51^2*M51, 3)</f>
        <v>27.006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6" t="s">
        <v>17</v>
      </c>
      <c r="H52" s="95">
        <v>2.2999999999999998</v>
      </c>
      <c r="I52" s="95"/>
      <c r="J52" s="6" t="s">
        <v>18</v>
      </c>
      <c r="K52" s="95">
        <v>10.199999999999999</v>
      </c>
      <c r="L52" s="95"/>
      <c r="M52" s="6" t="s">
        <v>19</v>
      </c>
      <c r="N52" s="6" t="s">
        <v>20</v>
      </c>
      <c r="O52" s="9">
        <v>2</v>
      </c>
      <c r="P52" s="6" t="s">
        <v>10</v>
      </c>
      <c r="Q52" s="95">
        <v>1.3</v>
      </c>
      <c r="R52" s="95"/>
      <c r="S52" s="6" t="s">
        <v>19</v>
      </c>
      <c r="T52" s="6" t="s">
        <v>10</v>
      </c>
      <c r="U52" s="6"/>
      <c r="V52" s="6"/>
      <c r="W52" s="6"/>
      <c r="X52" s="6"/>
      <c r="Y52" s="25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/>
      <c r="G53" s="95">
        <v>2.5</v>
      </c>
      <c r="H53" s="95"/>
      <c r="I53" s="6" t="s">
        <v>19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ROUND((((H52+K52)/O52*Q52)*G53), 3)</f>
        <v>20.312999999999999</v>
      </c>
      <c r="X53" s="95"/>
      <c r="Y53" s="96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 t="s">
        <v>21</v>
      </c>
      <c r="G54" s="95">
        <v>10.199999999999999</v>
      </c>
      <c r="H54" s="95"/>
      <c r="I54" s="6" t="s">
        <v>10</v>
      </c>
      <c r="J54" s="95">
        <v>1.038</v>
      </c>
      <c r="K54" s="95"/>
      <c r="L54" s="6" t="s">
        <v>10</v>
      </c>
      <c r="M54" s="95">
        <v>2.5</v>
      </c>
      <c r="N54" s="95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ROUND(G54*J54*M54, 3)</f>
        <v>26.469000000000001</v>
      </c>
      <c r="X54" s="95"/>
      <c r="Y54" s="96"/>
      <c r="Z54" s="8"/>
      <c r="AA54" s="8"/>
      <c r="AB54" s="17" t="s">
        <v>24</v>
      </c>
    </row>
    <row r="55" spans="1:28" ht="15" customHeight="1">
      <c r="A55" s="16"/>
      <c r="B55" s="2"/>
      <c r="C55" s="2"/>
      <c r="D55" s="24"/>
      <c r="E55" s="6"/>
      <c r="F55" s="7" t="s">
        <v>22</v>
      </c>
      <c r="G55" s="6" t="s">
        <v>23</v>
      </c>
      <c r="H55" s="95">
        <v>1.95</v>
      </c>
      <c r="I55" s="95"/>
      <c r="J55" s="6" t="s">
        <v>10</v>
      </c>
      <c r="K55" s="95">
        <v>1</v>
      </c>
      <c r="L55" s="95"/>
      <c r="M55" s="6" t="s">
        <v>10</v>
      </c>
      <c r="N55" s="95">
        <v>0.161</v>
      </c>
      <c r="O55" s="95"/>
      <c r="P55" s="6" t="s">
        <v>19</v>
      </c>
      <c r="Q55" s="6" t="s">
        <v>10</v>
      </c>
      <c r="R55" s="9">
        <v>5</v>
      </c>
      <c r="S55" s="6"/>
      <c r="T55" s="6"/>
      <c r="U55" s="6"/>
      <c r="V55" s="6" t="s">
        <v>11</v>
      </c>
      <c r="W55" s="95">
        <f>ROUND((H55*K55*N55)*R55, 3)</f>
        <v>1.57</v>
      </c>
      <c r="X55" s="95"/>
      <c r="Y55" s="96"/>
      <c r="Z55" s="89">
        <f>ROUND(SUM(W49:Y55), 3)</f>
        <v>150.75800000000001</v>
      </c>
      <c r="AA55" s="89"/>
      <c r="AB55" s="90"/>
    </row>
    <row r="56" spans="1:28" ht="15" customHeight="1">
      <c r="A56" s="18"/>
      <c r="B56" s="11"/>
      <c r="C56" s="11"/>
      <c r="D56" s="26"/>
      <c r="E56" s="12"/>
      <c r="F56" s="13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7"/>
      <c r="Z56" s="14"/>
      <c r="AA56" s="14"/>
      <c r="AB56" s="19"/>
    </row>
    <row r="57" spans="1:28" ht="15" customHeight="1">
      <c r="A57" s="20"/>
      <c r="B57" s="2"/>
      <c r="C57" s="2"/>
      <c r="D57" s="22"/>
      <c r="E57" s="6"/>
      <c r="F57" s="7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3"/>
      <c r="Z57" s="8"/>
      <c r="AA57" s="8"/>
      <c r="AB57" s="21"/>
    </row>
    <row r="58" spans="1:28" ht="15" customHeight="1">
      <c r="A58" s="16" t="s">
        <v>25</v>
      </c>
      <c r="B58" s="2"/>
      <c r="C58" s="2"/>
      <c r="D58" s="24"/>
      <c r="E58" s="6"/>
      <c r="F58" s="7" t="s">
        <v>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5"/>
      <c r="Z58" s="8"/>
      <c r="AA58" s="8"/>
      <c r="AB58" s="17"/>
    </row>
    <row r="59" spans="1:28" ht="15" customHeight="1">
      <c r="A59" s="86" t="s">
        <v>26</v>
      </c>
      <c r="B59" s="87"/>
      <c r="C59" s="87"/>
      <c r="D59" s="88"/>
      <c r="E59" s="6"/>
      <c r="F59" s="7" t="s">
        <v>27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25"/>
      <c r="Z59" s="8"/>
      <c r="AA59" s="8"/>
      <c r="AB59" s="17" t="s">
        <v>24</v>
      </c>
    </row>
    <row r="60" spans="1:28" ht="15" customHeight="1">
      <c r="A60" s="16"/>
      <c r="B60" s="2"/>
      <c r="C60" s="2"/>
      <c r="D60" s="24"/>
      <c r="E60" s="6"/>
      <c r="F60" s="7" t="s">
        <v>28</v>
      </c>
      <c r="G60" s="95">
        <v>6.7</v>
      </c>
      <c r="H60" s="95"/>
      <c r="I60" s="6" t="s">
        <v>10</v>
      </c>
      <c r="J60" s="95">
        <v>6</v>
      </c>
      <c r="K60" s="95"/>
      <c r="L60" s="6" t="s">
        <v>10</v>
      </c>
      <c r="M60" s="95">
        <v>0.1</v>
      </c>
      <c r="N60" s="95"/>
      <c r="O60" s="6"/>
      <c r="P60" s="6"/>
      <c r="Q60" s="6"/>
      <c r="R60" s="6"/>
      <c r="S60" s="6"/>
      <c r="T60" s="6"/>
      <c r="U60" s="6"/>
      <c r="V60" s="6" t="s">
        <v>11</v>
      </c>
      <c r="W60" s="95">
        <f>ROUND(G60*J60*M60, 3)</f>
        <v>4.0199999999999996</v>
      </c>
      <c r="X60" s="95"/>
      <c r="Y60" s="96"/>
      <c r="Z60" s="89">
        <f>ROUND(SUM(W60:X60), 3)</f>
        <v>4.0199999999999996</v>
      </c>
      <c r="AA60" s="89"/>
      <c r="AB60" s="90"/>
    </row>
    <row r="61" spans="1:28" ht="15" customHeight="1">
      <c r="A61" s="18"/>
      <c r="B61" s="11"/>
      <c r="C61" s="11"/>
      <c r="D61" s="26"/>
      <c r="E61" s="12"/>
      <c r="F61" s="13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7"/>
      <c r="Z61" s="14"/>
      <c r="AA61" s="14"/>
      <c r="AB61" s="19"/>
    </row>
    <row r="62" spans="1:28" ht="15" customHeight="1">
      <c r="A62" s="20"/>
      <c r="B62" s="2"/>
      <c r="C62" s="2"/>
      <c r="D62" s="22"/>
      <c r="E62" s="6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3"/>
      <c r="Z62" s="8"/>
      <c r="AA62" s="8"/>
      <c r="AB62" s="21"/>
    </row>
    <row r="63" spans="1:28" ht="15" customHeight="1">
      <c r="A63" s="16" t="s">
        <v>29</v>
      </c>
      <c r="B63" s="2"/>
      <c r="C63" s="2"/>
      <c r="D63" s="24"/>
      <c r="E63" s="6"/>
      <c r="F63" s="7" t="s">
        <v>31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5"/>
      <c r="Z63" s="8"/>
      <c r="AA63" s="8"/>
      <c r="AB63" s="17"/>
    </row>
    <row r="64" spans="1:28" ht="15" customHeight="1">
      <c r="A64" s="86" t="s">
        <v>30</v>
      </c>
      <c r="B64" s="87"/>
      <c r="C64" s="87"/>
      <c r="D64" s="88"/>
      <c r="E64" s="6"/>
      <c r="F64" s="7" t="s">
        <v>16</v>
      </c>
      <c r="G64" s="6" t="s">
        <v>32</v>
      </c>
      <c r="H64" s="6" t="s">
        <v>23</v>
      </c>
      <c r="I64" s="95">
        <v>1.5189999999999999</v>
      </c>
      <c r="J64" s="95"/>
      <c r="K64" s="6" t="s">
        <v>15</v>
      </c>
      <c r="L64" s="6" t="s">
        <v>18</v>
      </c>
      <c r="M64" s="95">
        <v>0.5</v>
      </c>
      <c r="N64" s="95"/>
      <c r="O64" s="6" t="s">
        <v>15</v>
      </c>
      <c r="P64" s="6" t="s">
        <v>19</v>
      </c>
      <c r="Q64" s="6" t="s">
        <v>10</v>
      </c>
      <c r="R64" s="95">
        <v>2.5</v>
      </c>
      <c r="S64" s="95"/>
      <c r="T64" s="6"/>
      <c r="U64" s="6"/>
      <c r="V64" s="6" t="s">
        <v>11</v>
      </c>
      <c r="W64" s="95">
        <f>ROUND(SQRT(I64^2+M64^2)*R64, 3)</f>
        <v>3.9980000000000002</v>
      </c>
      <c r="X64" s="95"/>
      <c r="Y64" s="96"/>
      <c r="Z64" s="8"/>
      <c r="AA64" s="8"/>
      <c r="AB64" s="17"/>
    </row>
    <row r="65" spans="1:28" ht="15" customHeight="1">
      <c r="A65" s="16"/>
      <c r="B65" s="2"/>
      <c r="C65" s="2"/>
      <c r="D65" s="24"/>
      <c r="E65" s="6"/>
      <c r="F65" s="7" t="s">
        <v>16</v>
      </c>
      <c r="G65" s="6" t="s">
        <v>32</v>
      </c>
      <c r="H65" s="6" t="s">
        <v>23</v>
      </c>
      <c r="I65" s="95">
        <v>1.5189999999999999</v>
      </c>
      <c r="J65" s="95"/>
      <c r="K65" s="6" t="s">
        <v>15</v>
      </c>
      <c r="L65" s="6" t="s">
        <v>18</v>
      </c>
      <c r="M65" s="95">
        <v>0.5</v>
      </c>
      <c r="N65" s="95"/>
      <c r="O65" s="6" t="s">
        <v>15</v>
      </c>
      <c r="P65" s="6" t="s">
        <v>19</v>
      </c>
      <c r="Q65" s="6" t="s">
        <v>10</v>
      </c>
      <c r="R65" s="95">
        <v>2.5</v>
      </c>
      <c r="S65" s="95"/>
      <c r="T65" s="6"/>
      <c r="U65" s="6"/>
      <c r="V65" s="6" t="s">
        <v>11</v>
      </c>
      <c r="W65" s="95">
        <f>ROUND(SQRT(I65^2+M65^2)*R65, 3)</f>
        <v>3.9980000000000002</v>
      </c>
      <c r="X65" s="95"/>
      <c r="Y65" s="96"/>
      <c r="Z65" s="8"/>
      <c r="AA65" s="8"/>
      <c r="AB65" s="17"/>
    </row>
    <row r="66" spans="1:28" ht="15" customHeight="1">
      <c r="A66" s="16"/>
      <c r="B66" s="2"/>
      <c r="C66" s="2"/>
      <c r="D66" s="24"/>
      <c r="E66" s="6"/>
      <c r="F66" s="7" t="s">
        <v>16</v>
      </c>
      <c r="G66" s="6" t="s">
        <v>33</v>
      </c>
      <c r="H66" s="95">
        <v>2.2999999999999998</v>
      </c>
      <c r="I66" s="95"/>
      <c r="J66" s="6" t="s">
        <v>18</v>
      </c>
      <c r="K66" s="95">
        <v>5.3380000000000001</v>
      </c>
      <c r="L66" s="95"/>
      <c r="M66" s="6" t="s">
        <v>19</v>
      </c>
      <c r="N66" s="6" t="s">
        <v>20</v>
      </c>
      <c r="O66" s="9">
        <v>2</v>
      </c>
      <c r="P66" s="6" t="s">
        <v>10</v>
      </c>
      <c r="Q66" s="95">
        <v>0.5</v>
      </c>
      <c r="R66" s="95"/>
      <c r="S66" s="6" t="s">
        <v>19</v>
      </c>
      <c r="T66" s="6" t="s">
        <v>10</v>
      </c>
      <c r="U66" s="9">
        <v>2</v>
      </c>
      <c r="V66" s="6"/>
      <c r="W66" s="6"/>
      <c r="X66" s="6"/>
      <c r="Y66" s="25"/>
      <c r="Z66" s="8"/>
      <c r="AA66" s="8"/>
      <c r="AB66" s="17"/>
    </row>
    <row r="67" spans="1:28" ht="15" customHeight="1">
      <c r="A67" s="16"/>
      <c r="B67" s="2"/>
      <c r="C67" s="2"/>
      <c r="D67" s="24"/>
      <c r="E67" s="6"/>
      <c r="F67" s="7"/>
      <c r="G67" s="6" t="s">
        <v>34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">
        <v>11</v>
      </c>
      <c r="W67" s="95">
        <f>ROUND(((H66+K66)/O66*Q66)*U66, 3)</f>
        <v>3.819</v>
      </c>
      <c r="X67" s="95"/>
      <c r="Y67" s="96"/>
      <c r="Z67" s="8"/>
      <c r="AA67" s="8"/>
      <c r="AB67" s="17" t="s">
        <v>36</v>
      </c>
    </row>
    <row r="68" spans="1:28" ht="15" customHeight="1">
      <c r="A68" s="16"/>
      <c r="B68" s="2"/>
      <c r="C68" s="2"/>
      <c r="D68" s="24"/>
      <c r="E68" s="6"/>
      <c r="F68" s="7" t="s">
        <v>16</v>
      </c>
      <c r="G68" s="95">
        <v>2.2999999999999998</v>
      </c>
      <c r="H68" s="95"/>
      <c r="I68" s="6" t="s">
        <v>10</v>
      </c>
      <c r="J68" s="95">
        <v>2.5</v>
      </c>
      <c r="K68" s="95"/>
      <c r="L68" s="6" t="s">
        <v>35</v>
      </c>
      <c r="M68" s="95">
        <v>3.78</v>
      </c>
      <c r="N68" s="95"/>
      <c r="O68" s="6"/>
      <c r="P68" s="6"/>
      <c r="Q68" s="6"/>
      <c r="R68" s="6"/>
      <c r="S68" s="6"/>
      <c r="T68" s="6"/>
      <c r="U68" s="6"/>
      <c r="V68" s="6" t="s">
        <v>11</v>
      </c>
      <c r="W68" s="95">
        <f>ROUND(G68*J68-M68, 3)</f>
        <v>1.97</v>
      </c>
      <c r="X68" s="95"/>
      <c r="Y68" s="96"/>
      <c r="Z68" s="89">
        <f>ROUND(SUM(W64:Y68), 3)</f>
        <v>13.785</v>
      </c>
      <c r="AA68" s="89"/>
      <c r="AB68" s="90"/>
    </row>
    <row r="69" spans="1:28" ht="15" customHeight="1">
      <c r="A69" s="16"/>
      <c r="B69" s="2"/>
      <c r="C69" s="2"/>
      <c r="D69" s="24"/>
      <c r="E69" s="6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5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 t="s">
        <v>37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5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16</v>
      </c>
      <c r="G71" s="6" t="s">
        <v>32</v>
      </c>
      <c r="H71" s="6" t="s">
        <v>23</v>
      </c>
      <c r="I71" s="95">
        <v>2.431</v>
      </c>
      <c r="J71" s="95"/>
      <c r="K71" s="6" t="s">
        <v>15</v>
      </c>
      <c r="L71" s="6" t="s">
        <v>18</v>
      </c>
      <c r="M71" s="95">
        <v>0.8</v>
      </c>
      <c r="N71" s="95"/>
      <c r="O71" s="6" t="s">
        <v>15</v>
      </c>
      <c r="P71" s="6" t="s">
        <v>19</v>
      </c>
      <c r="Q71" s="6" t="s">
        <v>10</v>
      </c>
      <c r="R71" s="95">
        <v>2.5</v>
      </c>
      <c r="S71" s="95"/>
      <c r="T71" s="6"/>
      <c r="U71" s="6"/>
      <c r="V71" s="6" t="s">
        <v>11</v>
      </c>
      <c r="W71" s="95">
        <f>ROUND(SQRT(I71^2+M71^2)*R71, 3)</f>
        <v>6.3979999999999997</v>
      </c>
      <c r="X71" s="95"/>
      <c r="Y71" s="96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 t="s">
        <v>16</v>
      </c>
      <c r="G72" s="6" t="s">
        <v>33</v>
      </c>
      <c r="H72" s="95">
        <v>5.3380000000000001</v>
      </c>
      <c r="I72" s="95"/>
      <c r="J72" s="6" t="s">
        <v>18</v>
      </c>
      <c r="K72" s="95">
        <v>10.199999999999999</v>
      </c>
      <c r="L72" s="95"/>
      <c r="M72" s="6" t="s">
        <v>19</v>
      </c>
      <c r="N72" s="6" t="s">
        <v>20</v>
      </c>
      <c r="O72" s="9">
        <v>2</v>
      </c>
      <c r="P72" s="6" t="s">
        <v>10</v>
      </c>
      <c r="Q72" s="95">
        <v>0.8</v>
      </c>
      <c r="R72" s="95"/>
      <c r="S72" s="6" t="s">
        <v>19</v>
      </c>
      <c r="T72" s="6" t="s">
        <v>10</v>
      </c>
      <c r="U72" s="9">
        <v>2</v>
      </c>
      <c r="V72" s="6"/>
      <c r="W72" s="6"/>
      <c r="X72" s="6"/>
      <c r="Y72" s="25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/>
      <c r="G73" s="6" t="s">
        <v>34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11</v>
      </c>
      <c r="W73" s="95">
        <f>ROUND(((H72+K72)/O72*Q72)*U72, 3)</f>
        <v>12.43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16</v>
      </c>
      <c r="G74" s="6" t="s">
        <v>32</v>
      </c>
      <c r="H74" s="6" t="s">
        <v>23</v>
      </c>
      <c r="I74" s="95">
        <v>2.431</v>
      </c>
      <c r="J74" s="95"/>
      <c r="K74" s="6" t="s">
        <v>15</v>
      </c>
      <c r="L74" s="6" t="s">
        <v>18</v>
      </c>
      <c r="M74" s="95">
        <v>0.8</v>
      </c>
      <c r="N74" s="95"/>
      <c r="O74" s="6" t="s">
        <v>15</v>
      </c>
      <c r="P74" s="6" t="s">
        <v>19</v>
      </c>
      <c r="Q74" s="6" t="s">
        <v>10</v>
      </c>
      <c r="R74" s="95">
        <v>2.5</v>
      </c>
      <c r="S74" s="95"/>
      <c r="T74" s="6"/>
      <c r="U74" s="6"/>
      <c r="V74" s="6" t="s">
        <v>11</v>
      </c>
      <c r="W74" s="95">
        <f>ROUND(SQRT(I74^2+M74^2)*R74, 3)</f>
        <v>6.3979999999999997</v>
      </c>
      <c r="X74" s="95"/>
      <c r="Y74" s="96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 t="s">
        <v>21</v>
      </c>
      <c r="G75" s="6" t="s">
        <v>23</v>
      </c>
      <c r="H75" s="95">
        <v>2.5</v>
      </c>
      <c r="I75" s="95"/>
      <c r="J75" s="6" t="s">
        <v>10</v>
      </c>
      <c r="K75" s="95">
        <v>1.038</v>
      </c>
      <c r="L75" s="95"/>
      <c r="M75" s="6" t="s">
        <v>18</v>
      </c>
      <c r="N75" s="95">
        <v>10.199999999999999</v>
      </c>
      <c r="O75" s="95"/>
      <c r="P75" s="6" t="s">
        <v>10</v>
      </c>
      <c r="Q75" s="95">
        <v>1.038</v>
      </c>
      <c r="R75" s="95"/>
      <c r="S75" s="6" t="s">
        <v>19</v>
      </c>
      <c r="T75" s="6" t="s">
        <v>10</v>
      </c>
      <c r="U75" s="9">
        <v>2</v>
      </c>
      <c r="V75" s="6"/>
      <c r="W75" s="6"/>
      <c r="X75" s="6"/>
      <c r="Y75" s="25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/>
      <c r="G76" s="6" t="s">
        <v>34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11</v>
      </c>
      <c r="W76" s="95">
        <f>ROUND((H75*K75+N75*Q75)*U75, 3)</f>
        <v>26.364999999999998</v>
      </c>
      <c r="X76" s="95"/>
      <c r="Y76" s="96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 t="s">
        <v>21</v>
      </c>
      <c r="G77" s="6" t="s">
        <v>23</v>
      </c>
      <c r="H77" s="95">
        <v>2.5</v>
      </c>
      <c r="I77" s="95"/>
      <c r="J77" s="6" t="s">
        <v>10</v>
      </c>
      <c r="K77" s="95">
        <v>4.3999999999999997E-2</v>
      </c>
      <c r="L77" s="95"/>
      <c r="M77" s="6" t="s">
        <v>19</v>
      </c>
      <c r="N77" s="6" t="s">
        <v>10</v>
      </c>
      <c r="O77" s="9">
        <v>2</v>
      </c>
      <c r="P77" s="10" t="s">
        <v>38</v>
      </c>
      <c r="Q77" s="6"/>
      <c r="R77" s="6"/>
      <c r="S77" s="6"/>
      <c r="T77" s="6"/>
      <c r="U77" s="6"/>
      <c r="V77" s="6" t="s">
        <v>11</v>
      </c>
      <c r="W77" s="95">
        <f>ROUND((H77*K77)*O77, 3)</f>
        <v>0.22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21</v>
      </c>
      <c r="G78" s="6" t="s">
        <v>23</v>
      </c>
      <c r="H78" s="95">
        <v>2.5</v>
      </c>
      <c r="I78" s="95"/>
      <c r="J78" s="6" t="s">
        <v>10</v>
      </c>
      <c r="K78" s="95">
        <v>4.3999999999999997E-2</v>
      </c>
      <c r="L78" s="95"/>
      <c r="M78" s="6" t="s">
        <v>19</v>
      </c>
      <c r="N78" s="6" t="s">
        <v>10</v>
      </c>
      <c r="O78" s="9">
        <v>2</v>
      </c>
      <c r="P78" s="10" t="s">
        <v>38</v>
      </c>
      <c r="Q78" s="6"/>
      <c r="R78" s="6"/>
      <c r="S78" s="6"/>
      <c r="T78" s="6"/>
      <c r="U78" s="6"/>
      <c r="V78" s="6" t="s">
        <v>11</v>
      </c>
      <c r="W78" s="95">
        <f>ROUND((H78*K78)*O78, 3)</f>
        <v>0.22</v>
      </c>
      <c r="X78" s="95"/>
      <c r="Y78" s="96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 t="s">
        <v>22</v>
      </c>
      <c r="G79" s="6" t="s">
        <v>33</v>
      </c>
      <c r="H79" s="95">
        <v>1.95</v>
      </c>
      <c r="I79" s="95"/>
      <c r="J79" s="6" t="s">
        <v>10</v>
      </c>
      <c r="K79" s="95">
        <v>0.161</v>
      </c>
      <c r="L79" s="95"/>
      <c r="M79" s="6" t="s">
        <v>18</v>
      </c>
      <c r="N79" s="95">
        <v>1</v>
      </c>
      <c r="O79" s="95"/>
      <c r="P79" s="6" t="s">
        <v>10</v>
      </c>
      <c r="Q79" s="95">
        <v>0.161</v>
      </c>
      <c r="R79" s="95"/>
      <c r="S79" s="6" t="s">
        <v>19</v>
      </c>
      <c r="T79" s="6" t="s">
        <v>10</v>
      </c>
      <c r="U79" s="9">
        <v>2</v>
      </c>
      <c r="V79" s="6"/>
      <c r="W79" s="6"/>
      <c r="X79" s="6"/>
      <c r="Y79" s="25"/>
      <c r="Z79" s="8"/>
      <c r="AA79" s="8"/>
      <c r="AB79" s="17" t="s">
        <v>36</v>
      </c>
    </row>
    <row r="80" spans="1:28" ht="15" customHeight="1">
      <c r="A80" s="16"/>
      <c r="B80" s="2"/>
      <c r="C80" s="2"/>
      <c r="D80" s="24"/>
      <c r="E80" s="6"/>
      <c r="F80" s="7"/>
      <c r="G80" s="6" t="s">
        <v>34</v>
      </c>
      <c r="H80" s="6" t="s">
        <v>19</v>
      </c>
      <c r="I80" s="6" t="s">
        <v>10</v>
      </c>
      <c r="J80" s="9">
        <v>5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11</v>
      </c>
      <c r="W80" s="95">
        <f>ROUND(((H79*K79+N79*Q79)*U79)*J80, 3)</f>
        <v>4.75</v>
      </c>
      <c r="X80" s="95"/>
      <c r="Y80" s="96"/>
      <c r="Z80" s="89">
        <f>ROUND(SUM(W71:Y80), 3)</f>
        <v>56.780999999999999</v>
      </c>
      <c r="AA80" s="89"/>
      <c r="AB80" s="90"/>
    </row>
    <row r="81" spans="1:28" ht="15" customHeight="1">
      <c r="A81" s="18"/>
      <c r="B81" s="11"/>
      <c r="C81" s="11"/>
      <c r="D81" s="26"/>
      <c r="E81" s="12"/>
      <c r="F81" s="13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27"/>
      <c r="Z81" s="14"/>
      <c r="AA81" s="14"/>
      <c r="AB81" s="19"/>
    </row>
    <row r="82" spans="1:28" ht="15" customHeight="1">
      <c r="A82" s="20"/>
      <c r="B82" s="2"/>
      <c r="C82" s="2"/>
      <c r="D82" s="22"/>
      <c r="E82" s="6"/>
      <c r="F82" s="7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23"/>
      <c r="Z82" s="8"/>
      <c r="AA82" s="8"/>
      <c r="AB82" s="21"/>
    </row>
    <row r="83" spans="1:28" ht="15" customHeight="1">
      <c r="A83" s="16" t="s">
        <v>39</v>
      </c>
      <c r="B83" s="2"/>
      <c r="C83" s="2"/>
      <c r="D83" s="24"/>
      <c r="E83" s="6"/>
      <c r="F83" s="7" t="s">
        <v>31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25"/>
      <c r="Z83" s="8"/>
      <c r="AA83" s="8"/>
      <c r="AB83" s="17"/>
    </row>
    <row r="84" spans="1:28" ht="15" customHeight="1">
      <c r="A84" s="86" t="s">
        <v>40</v>
      </c>
      <c r="B84" s="87"/>
      <c r="C84" s="87"/>
      <c r="D84" s="88"/>
      <c r="E84" s="6"/>
      <c r="F84" s="7" t="s">
        <v>13</v>
      </c>
      <c r="G84" s="6" t="s">
        <v>23</v>
      </c>
      <c r="H84" s="9">
        <v>2</v>
      </c>
      <c r="I84" s="6" t="s">
        <v>10</v>
      </c>
      <c r="J84" s="6" t="s">
        <v>14</v>
      </c>
      <c r="K84" s="6" t="s">
        <v>10</v>
      </c>
      <c r="L84" s="6" t="s">
        <v>23</v>
      </c>
      <c r="M84" s="95">
        <v>1.1499999999999999</v>
      </c>
      <c r="N84" s="95"/>
      <c r="O84" s="6" t="s">
        <v>18</v>
      </c>
      <c r="P84" s="95">
        <v>1.1499999999999999</v>
      </c>
      <c r="Q84" s="95"/>
      <c r="R84" s="6" t="s">
        <v>19</v>
      </c>
      <c r="S84" s="6" t="s">
        <v>20</v>
      </c>
      <c r="T84" s="9">
        <v>2</v>
      </c>
      <c r="U84" s="6" t="s">
        <v>10</v>
      </c>
      <c r="V84" s="6"/>
      <c r="W84" s="6"/>
      <c r="X84" s="6"/>
      <c r="Y84" s="25"/>
      <c r="Z84" s="8"/>
      <c r="AA84" s="8"/>
      <c r="AB84" s="17" t="s">
        <v>36</v>
      </c>
    </row>
    <row r="85" spans="1:28" ht="15" customHeight="1">
      <c r="A85" s="16"/>
      <c r="B85" s="2"/>
      <c r="C85" s="2"/>
      <c r="D85" s="24"/>
      <c r="E85" s="6"/>
      <c r="F85" s="7"/>
      <c r="G85" s="95">
        <v>6.5</v>
      </c>
      <c r="H85" s="95"/>
      <c r="I85" s="6" t="s">
        <v>19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">
        <v>11</v>
      </c>
      <c r="W85" s="95">
        <f>ROUND((H84*PI()*(M84+P84)/T84*G85), 3)</f>
        <v>46.966999999999999</v>
      </c>
      <c r="X85" s="95"/>
      <c r="Y85" s="96"/>
      <c r="Z85" s="89">
        <f>ROUND(SUM(W85:X85), 3)</f>
        <v>46.966999999999999</v>
      </c>
      <c r="AA85" s="89"/>
      <c r="AB85" s="90"/>
    </row>
    <row r="86" spans="1:28" ht="15" customHeight="1">
      <c r="A86" s="18"/>
      <c r="B86" s="11"/>
      <c r="C86" s="11"/>
      <c r="D86" s="26"/>
      <c r="E86" s="12"/>
      <c r="F86" s="13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27"/>
      <c r="Z86" s="14"/>
      <c r="AA86" s="14"/>
      <c r="AB86" s="19"/>
    </row>
    <row r="87" spans="1:28" ht="15" customHeight="1">
      <c r="A87" s="2"/>
      <c r="B87" s="2"/>
      <c r="C87" s="2"/>
      <c r="D87" s="2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8"/>
      <c r="AA87" s="8"/>
      <c r="AB87" s="8"/>
    </row>
    <row r="88" spans="1:28" ht="15" customHeight="1">
      <c r="A88" s="2"/>
      <c r="B88" s="2"/>
      <c r="C88" s="2"/>
      <c r="D88" s="2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8"/>
      <c r="AA88" s="8"/>
      <c r="AB88" s="8"/>
    </row>
    <row r="89" spans="1:28" ht="15" customHeight="1">
      <c r="A89" s="16" t="s">
        <v>41</v>
      </c>
      <c r="B89" s="2"/>
      <c r="C89" s="2"/>
      <c r="D89" s="24"/>
      <c r="E89" s="6"/>
      <c r="F89" s="7" t="s">
        <v>31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8"/>
      <c r="AA89" s="8"/>
      <c r="AB89" s="17"/>
    </row>
    <row r="90" spans="1:28" ht="15" customHeight="1">
      <c r="A90" s="86" t="s">
        <v>42</v>
      </c>
      <c r="B90" s="87"/>
      <c r="C90" s="87"/>
      <c r="D90" s="88"/>
      <c r="E90" s="6"/>
      <c r="F90" s="7" t="s">
        <v>9</v>
      </c>
      <c r="G90" s="95">
        <v>5.8</v>
      </c>
      <c r="H90" s="95"/>
      <c r="I90" s="6" t="s">
        <v>10</v>
      </c>
      <c r="J90" s="95">
        <v>2</v>
      </c>
      <c r="K90" s="95"/>
      <c r="L90" s="6" t="s">
        <v>10</v>
      </c>
      <c r="M90" s="9">
        <v>2</v>
      </c>
      <c r="N90" s="6" t="s">
        <v>34</v>
      </c>
      <c r="O90" s="6"/>
      <c r="P90" s="6"/>
      <c r="Q90" s="6"/>
      <c r="R90" s="6"/>
      <c r="S90" s="6"/>
      <c r="T90" s="6"/>
      <c r="U90" s="6"/>
      <c r="V90" s="6" t="s">
        <v>11</v>
      </c>
      <c r="W90" s="95">
        <f>ROUND(G90*J90*M90, 3)</f>
        <v>23.2</v>
      </c>
      <c r="X90" s="95"/>
      <c r="Y90" s="96"/>
      <c r="Z90" s="8"/>
      <c r="AA90" s="8"/>
      <c r="AB90" s="17" t="s">
        <v>36</v>
      </c>
    </row>
    <row r="91" spans="1:28" ht="15" customHeight="1">
      <c r="A91" s="16"/>
      <c r="B91" s="2"/>
      <c r="C91" s="2"/>
      <c r="D91" s="24"/>
      <c r="E91" s="6"/>
      <c r="F91" s="7" t="s">
        <v>9</v>
      </c>
      <c r="G91" s="6" t="s">
        <v>23</v>
      </c>
      <c r="H91" s="95">
        <v>6.5</v>
      </c>
      <c r="I91" s="95"/>
      <c r="J91" s="6" t="s">
        <v>10</v>
      </c>
      <c r="K91" s="95">
        <v>2</v>
      </c>
      <c r="L91" s="95"/>
      <c r="M91" s="6" t="s">
        <v>19</v>
      </c>
      <c r="N91" s="6" t="s">
        <v>10</v>
      </c>
      <c r="O91" s="9">
        <v>2</v>
      </c>
      <c r="P91" s="6"/>
      <c r="Q91" s="6"/>
      <c r="R91" s="6"/>
      <c r="S91" s="6"/>
      <c r="T91" s="6"/>
      <c r="U91" s="6"/>
      <c r="V91" s="6" t="s">
        <v>11</v>
      </c>
      <c r="W91" s="95">
        <f>ROUND((H91*K91)*O91, 3)</f>
        <v>26</v>
      </c>
      <c r="X91" s="95"/>
      <c r="Y91" s="96"/>
      <c r="Z91" s="89">
        <f>ROUND(SUM(W90:Y91), 3)</f>
        <v>49.2</v>
      </c>
      <c r="AA91" s="89"/>
      <c r="AB91" s="90"/>
    </row>
    <row r="92" spans="1:28" ht="15" customHeight="1">
      <c r="A92" s="18"/>
      <c r="B92" s="11"/>
      <c r="C92" s="11"/>
      <c r="D92" s="26"/>
      <c r="E92" s="12"/>
      <c r="F92" s="13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27"/>
      <c r="Z92" s="14"/>
      <c r="AA92" s="14"/>
      <c r="AB92" s="19"/>
    </row>
    <row r="93" spans="1:28" ht="15" customHeight="1">
      <c r="A93" s="20"/>
      <c r="B93" s="2"/>
      <c r="C93" s="2"/>
      <c r="D93" s="22"/>
      <c r="E93" s="6"/>
      <c r="F93" s="7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23"/>
      <c r="Z93" s="8"/>
      <c r="AA93" s="8"/>
      <c r="AB93" s="21"/>
    </row>
    <row r="94" spans="1:28" ht="15" customHeight="1">
      <c r="A94" s="16" t="s">
        <v>43</v>
      </c>
      <c r="B94" s="2"/>
      <c r="C94" s="2"/>
      <c r="D94" s="24"/>
      <c r="E94" s="6"/>
      <c r="F94" s="7" t="s">
        <v>31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25"/>
      <c r="Z94" s="8"/>
      <c r="AA94" s="8"/>
      <c r="AB94" s="17"/>
    </row>
    <row r="95" spans="1:28" ht="15" customHeight="1">
      <c r="A95" s="86" t="s">
        <v>44</v>
      </c>
      <c r="B95" s="87"/>
      <c r="C95" s="87"/>
      <c r="D95" s="88"/>
      <c r="E95" s="6"/>
      <c r="F95" s="7" t="s">
        <v>28</v>
      </c>
      <c r="G95" s="6" t="s">
        <v>23</v>
      </c>
      <c r="H95" s="95">
        <v>6.7</v>
      </c>
      <c r="I95" s="95"/>
      <c r="J95" s="6" t="s">
        <v>10</v>
      </c>
      <c r="K95" s="95">
        <v>0.1</v>
      </c>
      <c r="L95" s="95"/>
      <c r="M95" s="6" t="s">
        <v>18</v>
      </c>
      <c r="N95" s="95">
        <v>0.1</v>
      </c>
      <c r="O95" s="95"/>
      <c r="P95" s="6" t="s">
        <v>10</v>
      </c>
      <c r="Q95" s="95">
        <v>6</v>
      </c>
      <c r="R95" s="95"/>
      <c r="S95" s="6" t="s">
        <v>19</v>
      </c>
      <c r="T95" s="6" t="s">
        <v>10</v>
      </c>
      <c r="U95" s="9">
        <v>2</v>
      </c>
      <c r="V95" s="6"/>
      <c r="W95" s="6"/>
      <c r="X95" s="6"/>
      <c r="Y95" s="25"/>
      <c r="Z95" s="8"/>
      <c r="AA95" s="8"/>
      <c r="AB95" s="17" t="s">
        <v>36</v>
      </c>
    </row>
    <row r="96" spans="1:28" ht="15" customHeight="1">
      <c r="A96" s="16"/>
      <c r="B96" s="2"/>
      <c r="C96" s="2"/>
      <c r="D96" s="24"/>
      <c r="E96" s="6"/>
      <c r="F96" s="7"/>
      <c r="G96" s="6" t="s">
        <v>34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 t="s">
        <v>11</v>
      </c>
      <c r="W96" s="95">
        <f>ROUND((H95*K95+N95*Q95)*U95, 3)</f>
        <v>2.54</v>
      </c>
      <c r="X96" s="95"/>
      <c r="Y96" s="96"/>
      <c r="Z96" s="89">
        <f>ROUND(SUM(W96:X96), 3)</f>
        <v>2.54</v>
      </c>
      <c r="AA96" s="89"/>
      <c r="AB96" s="90"/>
    </row>
    <row r="97" spans="1:28" ht="15" customHeight="1">
      <c r="A97" s="18"/>
      <c r="B97" s="11"/>
      <c r="C97" s="11"/>
      <c r="D97" s="26"/>
      <c r="E97" s="12"/>
      <c r="F97" s="13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27"/>
      <c r="Z97" s="14"/>
      <c r="AA97" s="14"/>
      <c r="AB97" s="19"/>
    </row>
    <row r="98" spans="1:28" ht="15" customHeight="1">
      <c r="A98" s="20"/>
      <c r="B98" s="2"/>
      <c r="C98" s="2"/>
      <c r="D98" s="22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23"/>
      <c r="Z98" s="8"/>
      <c r="AA98" s="8"/>
      <c r="AB98" s="21"/>
    </row>
    <row r="99" spans="1:28" ht="15" customHeight="1">
      <c r="A99" s="16"/>
      <c r="B99" s="2"/>
      <c r="C99" s="2"/>
      <c r="D99" s="24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5"/>
      <c r="Z99" s="8"/>
      <c r="AA99" s="8"/>
      <c r="AB99" s="17"/>
    </row>
    <row r="100" spans="1:28" ht="15" customHeight="1">
      <c r="A100" s="16"/>
      <c r="B100" s="2"/>
      <c r="C100" s="2"/>
      <c r="D100" s="24"/>
      <c r="E100" s="6"/>
      <c r="F100" s="7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5"/>
      <c r="Z100" s="8"/>
      <c r="AA100" s="8"/>
      <c r="AB100" s="17"/>
    </row>
    <row r="101" spans="1:28" ht="15" customHeight="1">
      <c r="A101" s="16"/>
      <c r="B101" s="2"/>
      <c r="C101" s="2"/>
      <c r="D101" s="24"/>
      <c r="E101" s="6"/>
      <c r="F101" s="7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25"/>
      <c r="Z101" s="8"/>
      <c r="AA101" s="8"/>
      <c r="AB101" s="17"/>
    </row>
    <row r="102" spans="1:28" ht="15" customHeight="1">
      <c r="A102" s="16"/>
      <c r="B102" s="2"/>
      <c r="C102" s="2"/>
      <c r="D102" s="24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25"/>
      <c r="Z102" s="8"/>
      <c r="AA102" s="8"/>
      <c r="AB102" s="17"/>
    </row>
    <row r="103" spans="1:28" ht="15" customHeight="1">
      <c r="A103" s="16"/>
      <c r="B103" s="2"/>
      <c r="C103" s="2"/>
      <c r="D103" s="24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25"/>
      <c r="Z103" s="8"/>
      <c r="AA103" s="8"/>
      <c r="AB103" s="17"/>
    </row>
    <row r="104" spans="1:28" ht="15" customHeight="1">
      <c r="A104" s="16"/>
      <c r="B104" s="2"/>
      <c r="C104" s="2"/>
      <c r="D104" s="24"/>
      <c r="E104" s="6"/>
      <c r="F104" s="7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5"/>
      <c r="Z104" s="8"/>
      <c r="AA104" s="8"/>
      <c r="AB104" s="17"/>
    </row>
    <row r="105" spans="1:28" ht="15" customHeight="1">
      <c r="A105" s="16"/>
      <c r="B105" s="2"/>
      <c r="C105" s="2"/>
      <c r="D105" s="24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25"/>
      <c r="Z105" s="8"/>
      <c r="AA105" s="8"/>
      <c r="AB105" s="17"/>
    </row>
    <row r="106" spans="1:28" ht="15" customHeight="1">
      <c r="A106" s="16"/>
      <c r="B106" s="2"/>
      <c r="C106" s="2"/>
      <c r="D106" s="24"/>
      <c r="E106" s="6"/>
      <c r="F106" s="7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25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25"/>
      <c r="Z107" s="8"/>
      <c r="AA107" s="8"/>
      <c r="AB107" s="17"/>
    </row>
    <row r="108" spans="1:28" ht="15" customHeight="1">
      <c r="A108" s="16"/>
      <c r="B108" s="2"/>
      <c r="C108" s="2"/>
      <c r="D108" s="24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25"/>
      <c r="Z108" s="8"/>
      <c r="AA108" s="8"/>
      <c r="AB108" s="17"/>
    </row>
    <row r="109" spans="1:28" ht="15" customHeight="1">
      <c r="A109" s="16"/>
      <c r="B109" s="2"/>
      <c r="C109" s="2"/>
      <c r="D109" s="24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25"/>
      <c r="Z109" s="8"/>
      <c r="AA109" s="8"/>
      <c r="AB109" s="17"/>
    </row>
    <row r="110" spans="1:28" ht="15" customHeight="1">
      <c r="A110" s="16"/>
      <c r="B110" s="2"/>
      <c r="C110" s="2"/>
      <c r="D110" s="24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25"/>
      <c r="Z110" s="8"/>
      <c r="AA110" s="8"/>
      <c r="AB110" s="17"/>
    </row>
    <row r="111" spans="1:28" ht="15" customHeight="1">
      <c r="A111" s="16"/>
      <c r="B111" s="2"/>
      <c r="C111" s="2"/>
      <c r="D111" s="24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25"/>
      <c r="Z111" s="8"/>
      <c r="AA111" s="8"/>
      <c r="AB111" s="17"/>
    </row>
    <row r="112" spans="1:28" ht="15" customHeight="1">
      <c r="A112" s="16"/>
      <c r="B112" s="2"/>
      <c r="C112" s="2"/>
      <c r="D112" s="24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25"/>
      <c r="Z112" s="8"/>
      <c r="AA112" s="8"/>
      <c r="AB112" s="17"/>
    </row>
    <row r="113" spans="1:28" ht="15" customHeight="1">
      <c r="A113" s="16"/>
      <c r="B113" s="2"/>
      <c r="C113" s="2"/>
      <c r="D113" s="24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25"/>
      <c r="Z113" s="8"/>
      <c r="AA113" s="8"/>
      <c r="AB113" s="17"/>
    </row>
    <row r="114" spans="1:28" ht="15" customHeight="1">
      <c r="A114" s="16"/>
      <c r="B114" s="2"/>
      <c r="C114" s="2"/>
      <c r="D114" s="24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25"/>
      <c r="Z114" s="8"/>
      <c r="AA114" s="8"/>
      <c r="AB114" s="17"/>
    </row>
    <row r="115" spans="1:28" ht="15" customHeight="1">
      <c r="A115" s="16"/>
      <c r="B115" s="2"/>
      <c r="C115" s="2"/>
      <c r="D115" s="24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25"/>
      <c r="Z115" s="8"/>
      <c r="AA115" s="8"/>
      <c r="AB115" s="17"/>
    </row>
    <row r="116" spans="1:28" ht="15" customHeight="1">
      <c r="A116" s="16"/>
      <c r="B116" s="2"/>
      <c r="C116" s="2"/>
      <c r="D116" s="24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25"/>
      <c r="Z116" s="8"/>
      <c r="AA116" s="8"/>
      <c r="AB116" s="17"/>
    </row>
    <row r="117" spans="1:28" ht="15" customHeight="1">
      <c r="A117" s="16" t="s">
        <v>45</v>
      </c>
      <c r="B117" s="2"/>
      <c r="C117" s="2"/>
      <c r="D117" s="24"/>
      <c r="E117" s="6"/>
      <c r="F117" s="7" t="s">
        <v>46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25"/>
      <c r="Z117" s="8"/>
      <c r="AA117" s="8"/>
      <c r="AB117" s="17"/>
    </row>
    <row r="118" spans="1:28" ht="15" customHeight="1">
      <c r="A118" s="16"/>
      <c r="B118" s="2"/>
      <c r="C118" s="2"/>
      <c r="D118" s="24"/>
      <c r="E118" s="6"/>
      <c r="F118" s="7" t="s">
        <v>9</v>
      </c>
      <c r="G118" s="95">
        <v>3.95</v>
      </c>
      <c r="H118" s="95"/>
      <c r="I118" s="6" t="s">
        <v>10</v>
      </c>
      <c r="J118" s="95">
        <v>1.3</v>
      </c>
      <c r="K118" s="95"/>
      <c r="L118" s="6" t="s">
        <v>20</v>
      </c>
      <c r="M118" s="9">
        <v>2</v>
      </c>
      <c r="N118" s="6" t="s">
        <v>10</v>
      </c>
      <c r="O118" s="95">
        <v>2.5</v>
      </c>
      <c r="P118" s="95"/>
      <c r="Q118" s="6"/>
      <c r="R118" s="6"/>
      <c r="S118" s="6"/>
      <c r="T118" s="6"/>
      <c r="U118" s="6"/>
      <c r="V118" s="6" t="s">
        <v>11</v>
      </c>
      <c r="W118" s="95">
        <f>ROUND(G118*J118/M118*O118, 3)</f>
        <v>6.4189999999999996</v>
      </c>
      <c r="X118" s="95"/>
      <c r="Y118" s="96"/>
      <c r="Z118" s="8"/>
      <c r="AA118" s="8"/>
      <c r="AB118" s="17"/>
    </row>
    <row r="119" spans="1:28" ht="15" customHeight="1">
      <c r="A119" s="16"/>
      <c r="B119" s="2"/>
      <c r="C119" s="2"/>
      <c r="D119" s="24"/>
      <c r="E119" s="6"/>
      <c r="F119" s="7" t="s">
        <v>9</v>
      </c>
      <c r="G119" s="95">
        <v>3.95</v>
      </c>
      <c r="H119" s="95"/>
      <c r="I119" s="6" t="s">
        <v>10</v>
      </c>
      <c r="J119" s="95">
        <v>6.5</v>
      </c>
      <c r="K119" s="95"/>
      <c r="L119" s="6" t="s">
        <v>10</v>
      </c>
      <c r="M119" s="95">
        <v>2.5</v>
      </c>
      <c r="N119" s="95"/>
      <c r="O119" s="6"/>
      <c r="P119" s="6"/>
      <c r="Q119" s="6"/>
      <c r="R119" s="6"/>
      <c r="S119" s="6"/>
      <c r="T119" s="6"/>
      <c r="U119" s="6"/>
      <c r="V119" s="6" t="s">
        <v>11</v>
      </c>
      <c r="W119" s="95">
        <f>ROUND(G119*J119*M119, 3)</f>
        <v>64.188000000000002</v>
      </c>
      <c r="X119" s="95"/>
      <c r="Y119" s="96"/>
      <c r="Z119" s="8"/>
      <c r="AA119" s="8"/>
      <c r="AB119" s="17"/>
    </row>
    <row r="120" spans="1:28" ht="15" customHeight="1">
      <c r="A120" s="16"/>
      <c r="B120" s="2"/>
      <c r="C120" s="2"/>
      <c r="D120" s="24"/>
      <c r="E120" s="6"/>
      <c r="F120" s="7" t="s">
        <v>13</v>
      </c>
      <c r="G120" s="95">
        <v>3.95</v>
      </c>
      <c r="H120" s="95"/>
      <c r="I120" s="6" t="s">
        <v>10</v>
      </c>
      <c r="J120" s="95">
        <v>1.3</v>
      </c>
      <c r="K120" s="95"/>
      <c r="L120" s="6" t="s">
        <v>20</v>
      </c>
      <c r="M120" s="9">
        <v>2</v>
      </c>
      <c r="N120" s="6" t="s">
        <v>10</v>
      </c>
      <c r="O120" s="95">
        <v>2.5</v>
      </c>
      <c r="P120" s="95"/>
      <c r="Q120" s="6"/>
      <c r="R120" s="6"/>
      <c r="S120" s="6"/>
      <c r="T120" s="6"/>
      <c r="U120" s="6"/>
      <c r="V120" s="6" t="s">
        <v>11</v>
      </c>
      <c r="W120" s="95">
        <f>ROUND(G120*J120/M120*O120, 3)</f>
        <v>6.4189999999999996</v>
      </c>
      <c r="X120" s="95"/>
      <c r="Y120" s="96"/>
      <c r="Z120" s="8"/>
      <c r="AA120" s="8"/>
      <c r="AB120" s="17" t="s">
        <v>24</v>
      </c>
    </row>
    <row r="121" spans="1:28" ht="15" customHeight="1">
      <c r="A121" s="16"/>
      <c r="B121" s="2"/>
      <c r="C121" s="2"/>
      <c r="D121" s="24"/>
      <c r="E121" s="6"/>
      <c r="F121" s="7" t="s">
        <v>13</v>
      </c>
      <c r="G121" s="95">
        <v>3.95</v>
      </c>
      <c r="H121" s="95"/>
      <c r="I121" s="6" t="s">
        <v>10</v>
      </c>
      <c r="J121" s="95">
        <v>6.5</v>
      </c>
      <c r="K121" s="95"/>
      <c r="L121" s="6" t="s">
        <v>10</v>
      </c>
      <c r="M121" s="95">
        <v>2.5</v>
      </c>
      <c r="N121" s="95"/>
      <c r="O121" s="6"/>
      <c r="P121" s="6"/>
      <c r="Q121" s="6"/>
      <c r="R121" s="6"/>
      <c r="S121" s="6"/>
      <c r="T121" s="6"/>
      <c r="U121" s="6"/>
      <c r="V121" s="6" t="s">
        <v>11</v>
      </c>
      <c r="W121" s="95">
        <f>ROUND(G121*J121*M121, 3)</f>
        <v>64.188000000000002</v>
      </c>
      <c r="X121" s="95"/>
      <c r="Y121" s="96"/>
      <c r="Z121" s="89">
        <f>ROUND(SUM(W118:Y121), 3)</f>
        <v>141.214</v>
      </c>
      <c r="AA121" s="89"/>
      <c r="AB121" s="90"/>
    </row>
    <row r="122" spans="1:28" ht="15" customHeight="1">
      <c r="A122" s="16"/>
      <c r="B122" s="2"/>
      <c r="C122" s="2"/>
      <c r="D122" s="24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25"/>
      <c r="Z122" s="8"/>
      <c r="AA122" s="8"/>
      <c r="AB122" s="17"/>
    </row>
    <row r="123" spans="1:28" ht="15" customHeight="1">
      <c r="A123" s="16"/>
      <c r="B123" s="2"/>
      <c r="C123" s="2"/>
      <c r="D123" s="24"/>
      <c r="E123" s="6"/>
      <c r="F123" s="7" t="s">
        <v>47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25"/>
      <c r="Z123" s="8"/>
      <c r="AA123" s="8"/>
      <c r="AB123" s="17"/>
    </row>
    <row r="124" spans="1:28" ht="15" customHeight="1">
      <c r="A124" s="16"/>
      <c r="B124" s="2"/>
      <c r="C124" s="2"/>
      <c r="D124" s="24"/>
      <c r="E124" s="6"/>
      <c r="F124" s="7" t="s">
        <v>48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25"/>
      <c r="Z124" s="8"/>
      <c r="AA124" s="8"/>
      <c r="AB124" s="17"/>
    </row>
    <row r="125" spans="1:28" ht="15" customHeight="1">
      <c r="A125" s="16"/>
      <c r="B125" s="2"/>
      <c r="C125" s="2"/>
      <c r="D125" s="24"/>
      <c r="E125" s="6"/>
      <c r="F125" s="7" t="s">
        <v>9</v>
      </c>
      <c r="G125" s="6" t="s">
        <v>23</v>
      </c>
      <c r="H125" s="95">
        <v>3.95</v>
      </c>
      <c r="I125" s="95"/>
      <c r="J125" s="6" t="s">
        <v>10</v>
      </c>
      <c r="K125" s="95">
        <v>2.5</v>
      </c>
      <c r="L125" s="95"/>
      <c r="M125" s="6" t="s">
        <v>19</v>
      </c>
      <c r="N125" s="6" t="s">
        <v>10</v>
      </c>
      <c r="O125" s="9">
        <v>3</v>
      </c>
      <c r="P125" s="6"/>
      <c r="Q125" s="6"/>
      <c r="R125" s="6"/>
      <c r="S125" s="6"/>
      <c r="T125" s="6"/>
      <c r="U125" s="6"/>
      <c r="V125" s="6" t="s">
        <v>11</v>
      </c>
      <c r="W125" s="95">
        <f>ROUND((H125*K125)*O125, 3)</f>
        <v>29.625</v>
      </c>
      <c r="X125" s="95"/>
      <c r="Y125" s="96"/>
      <c r="Z125" s="8"/>
      <c r="AA125" s="8"/>
      <c r="AB125" s="17" t="s">
        <v>36</v>
      </c>
    </row>
    <row r="126" spans="1:28" ht="15" customHeight="1">
      <c r="A126" s="16"/>
      <c r="B126" s="2"/>
      <c r="C126" s="2"/>
      <c r="D126" s="24"/>
      <c r="E126" s="6"/>
      <c r="F126" s="7" t="s">
        <v>13</v>
      </c>
      <c r="G126" s="6" t="s">
        <v>23</v>
      </c>
      <c r="H126" s="95">
        <v>3.95</v>
      </c>
      <c r="I126" s="95"/>
      <c r="J126" s="6" t="s">
        <v>10</v>
      </c>
      <c r="K126" s="95">
        <v>2.5</v>
      </c>
      <c r="L126" s="95"/>
      <c r="M126" s="6" t="s">
        <v>19</v>
      </c>
      <c r="N126" s="6" t="s">
        <v>10</v>
      </c>
      <c r="O126" s="9">
        <v>3</v>
      </c>
      <c r="P126" s="6"/>
      <c r="Q126" s="6"/>
      <c r="R126" s="6"/>
      <c r="S126" s="6"/>
      <c r="T126" s="6"/>
      <c r="U126" s="6"/>
      <c r="V126" s="6" t="s">
        <v>11</v>
      </c>
      <c r="W126" s="95">
        <f>ROUND((H126*K126)*O126, 3)</f>
        <v>29.625</v>
      </c>
      <c r="X126" s="95"/>
      <c r="Y126" s="96"/>
      <c r="Z126" s="89">
        <f>ROUND(SUM(W125:Y126), 3)</f>
        <v>59.25</v>
      </c>
      <c r="AA126" s="89"/>
      <c r="AB126" s="90"/>
    </row>
    <row r="127" spans="1:28" ht="15" customHeight="1">
      <c r="A127" s="18"/>
      <c r="B127" s="11"/>
      <c r="C127" s="11"/>
      <c r="D127" s="26"/>
      <c r="E127" s="12"/>
      <c r="F127" s="13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27"/>
      <c r="Z127" s="14"/>
      <c r="AA127" s="14"/>
      <c r="AB127" s="19"/>
    </row>
    <row r="128" spans="1:28" ht="15" customHeight="1">
      <c r="A128" s="2"/>
      <c r="B128" s="2"/>
      <c r="C128" s="2"/>
      <c r="D128" s="2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ht="15" customHeight="1">
      <c r="A129" s="2"/>
      <c r="B129" s="2"/>
      <c r="C129" s="2"/>
      <c r="D129" s="2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ht="15" customHeight="1">
      <c r="A130" s="2"/>
      <c r="B130" s="2"/>
      <c r="C130" s="2"/>
      <c r="D130" s="2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ht="15" customHeight="1">
      <c r="A131" s="2"/>
      <c r="B131" s="2"/>
      <c r="C131" s="2"/>
      <c r="D131" s="2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/>
      <c r="B133" s="2"/>
      <c r="C133" s="2"/>
      <c r="D133" s="24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16"/>
      <c r="B134" s="2"/>
      <c r="C134" s="2"/>
      <c r="D134" s="24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25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25"/>
      <c r="Z135" s="8"/>
      <c r="AA135" s="8"/>
      <c r="AB135" s="17"/>
    </row>
    <row r="136" spans="1:28" ht="15" customHeight="1">
      <c r="A136" s="16"/>
      <c r="B136" s="2"/>
      <c r="C136" s="2"/>
      <c r="D136" s="24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25"/>
      <c r="Z136" s="8"/>
      <c r="AA136" s="8"/>
      <c r="AB136" s="17"/>
    </row>
    <row r="137" spans="1:28" ht="15" customHeight="1">
      <c r="A137" s="16"/>
      <c r="B137" s="2"/>
      <c r="C137" s="2"/>
      <c r="D137" s="24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25"/>
      <c r="Z137" s="8"/>
      <c r="AA137" s="8"/>
      <c r="AB137" s="17"/>
    </row>
    <row r="138" spans="1:28" ht="15" customHeight="1">
      <c r="A138" s="16"/>
      <c r="B138" s="2"/>
      <c r="C138" s="2"/>
      <c r="D138" s="24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5"/>
      <c r="Z138" s="8"/>
      <c r="AA138" s="8"/>
      <c r="AB138" s="17"/>
    </row>
    <row r="139" spans="1:28" ht="15" customHeight="1">
      <c r="A139" s="16"/>
      <c r="B139" s="2"/>
      <c r="C139" s="2"/>
      <c r="D139" s="24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16"/>
      <c r="B140" s="2"/>
      <c r="C140" s="2"/>
      <c r="D140" s="24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25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25"/>
      <c r="Z141" s="8"/>
      <c r="AA141" s="8"/>
      <c r="AB141" s="17"/>
    </row>
    <row r="142" spans="1:28" ht="15" customHeight="1">
      <c r="A142" s="16"/>
      <c r="B142" s="2"/>
      <c r="C142" s="2"/>
      <c r="D142" s="24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25"/>
      <c r="Z142" s="8"/>
      <c r="AA142" s="8"/>
      <c r="AB142" s="17"/>
    </row>
    <row r="143" spans="1:28" ht="15" customHeight="1">
      <c r="A143" s="16"/>
      <c r="B143" s="2"/>
      <c r="C143" s="2"/>
      <c r="D143" s="24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25"/>
      <c r="Z143" s="8"/>
      <c r="AA143" s="8"/>
      <c r="AB143" s="17"/>
    </row>
    <row r="144" spans="1:28" ht="15" customHeight="1">
      <c r="A144" s="16"/>
      <c r="B144" s="2"/>
      <c r="C144" s="2"/>
      <c r="D144" s="24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5"/>
      <c r="Z144" s="8"/>
      <c r="AA144" s="8"/>
      <c r="AB144" s="17"/>
    </row>
    <row r="145" spans="1:28" ht="15" customHeight="1">
      <c r="A145" s="16"/>
      <c r="B145" s="2"/>
      <c r="C145" s="2"/>
      <c r="D145" s="24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/>
    </row>
    <row r="146" spans="1:28" ht="15" customHeight="1">
      <c r="A146" s="16" t="s">
        <v>49</v>
      </c>
      <c r="B146" s="2"/>
      <c r="C146" s="2"/>
      <c r="D146" s="24"/>
      <c r="E146" s="6"/>
      <c r="F146" s="7" t="s">
        <v>51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25"/>
      <c r="Z146" s="8"/>
      <c r="AA146" s="8"/>
      <c r="AB146" s="17"/>
    </row>
    <row r="147" spans="1:28" ht="15" customHeight="1">
      <c r="A147" s="86" t="s">
        <v>50</v>
      </c>
      <c r="B147" s="87"/>
      <c r="C147" s="87"/>
      <c r="D147" s="88"/>
      <c r="E147" s="6"/>
      <c r="F147" s="7"/>
      <c r="G147" s="6" t="s">
        <v>23</v>
      </c>
      <c r="H147" s="95">
        <v>11.4</v>
      </c>
      <c r="I147" s="95"/>
      <c r="J147" s="6" t="s">
        <v>10</v>
      </c>
      <c r="K147" s="95">
        <v>8.3379999999999992</v>
      </c>
      <c r="L147" s="95"/>
      <c r="M147" s="6" t="s">
        <v>19</v>
      </c>
      <c r="N147" s="6" t="s">
        <v>10</v>
      </c>
      <c r="O147" s="9">
        <v>2</v>
      </c>
      <c r="P147" s="6"/>
      <c r="Q147" s="6"/>
      <c r="R147" s="6"/>
      <c r="S147" s="6"/>
      <c r="T147" s="6"/>
      <c r="U147" s="6"/>
      <c r="V147" s="6" t="s">
        <v>11</v>
      </c>
      <c r="W147" s="95">
        <f>ROUND((H147*K147)*O147, 3)</f>
        <v>190.10599999999999</v>
      </c>
      <c r="X147" s="95"/>
      <c r="Y147" s="96"/>
      <c r="Z147" s="8"/>
      <c r="AA147" s="8"/>
      <c r="AB147" s="17" t="s">
        <v>36</v>
      </c>
    </row>
    <row r="148" spans="1:28" ht="15" customHeight="1">
      <c r="A148" s="16"/>
      <c r="B148" s="2"/>
      <c r="C148" s="2"/>
      <c r="D148" s="24"/>
      <c r="E148" s="6"/>
      <c r="F148" s="7"/>
      <c r="G148" s="6" t="s">
        <v>23</v>
      </c>
      <c r="H148" s="95">
        <v>3.7</v>
      </c>
      <c r="I148" s="95"/>
      <c r="J148" s="6" t="s">
        <v>10</v>
      </c>
      <c r="K148" s="95">
        <v>8.3379999999999992</v>
      </c>
      <c r="L148" s="95"/>
      <c r="M148" s="6" t="s">
        <v>19</v>
      </c>
      <c r="N148" s="6" t="s">
        <v>10</v>
      </c>
      <c r="O148" s="9">
        <v>2</v>
      </c>
      <c r="P148" s="6"/>
      <c r="Q148" s="6"/>
      <c r="R148" s="6"/>
      <c r="S148" s="6"/>
      <c r="T148" s="6"/>
      <c r="U148" s="6"/>
      <c r="V148" s="6" t="s">
        <v>11</v>
      </c>
      <c r="W148" s="95">
        <f>ROUND((H148*K148)*O148, 3)</f>
        <v>61.701000000000001</v>
      </c>
      <c r="X148" s="95"/>
      <c r="Y148" s="96"/>
      <c r="Z148" s="89">
        <f>ROUND(SUM(W147:Y148), 3)</f>
        <v>251.80699999999999</v>
      </c>
      <c r="AA148" s="89"/>
      <c r="AB148" s="90"/>
    </row>
    <row r="149" spans="1:28" ht="15" customHeight="1">
      <c r="A149" s="18"/>
      <c r="B149" s="11"/>
      <c r="C149" s="11"/>
      <c r="D149" s="26"/>
      <c r="E149" s="12"/>
      <c r="F149" s="13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27"/>
      <c r="Z149" s="14"/>
      <c r="AA149" s="14"/>
      <c r="AB149" s="19"/>
    </row>
    <row r="150" spans="1:28" ht="15" customHeight="1">
      <c r="A150" s="20"/>
      <c r="B150" s="2"/>
      <c r="C150" s="2"/>
      <c r="D150" s="22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3"/>
      <c r="Z150" s="8"/>
      <c r="AA150" s="8"/>
      <c r="AB150" s="21"/>
    </row>
    <row r="151" spans="1:28" ht="15" customHeight="1">
      <c r="A151" s="16" t="s">
        <v>52</v>
      </c>
      <c r="B151" s="2"/>
      <c r="C151" s="2"/>
      <c r="D151" s="24"/>
      <c r="E151" s="6"/>
      <c r="F151" s="7" t="s">
        <v>53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25"/>
      <c r="Z151" s="8"/>
      <c r="AA151" s="8"/>
      <c r="AB151" s="17"/>
    </row>
    <row r="152" spans="1:28" ht="15" customHeight="1">
      <c r="A152" s="86" t="s">
        <v>50</v>
      </c>
      <c r="B152" s="87"/>
      <c r="C152" s="87"/>
      <c r="D152" s="88"/>
      <c r="E152" s="6"/>
      <c r="F152" s="7"/>
      <c r="G152" s="10" t="s">
        <v>54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 t="s">
        <v>11</v>
      </c>
      <c r="W152" s="95">
        <v>114</v>
      </c>
      <c r="X152" s="95"/>
      <c r="Y152" s="96"/>
      <c r="Z152" s="8"/>
      <c r="AA152" s="8"/>
      <c r="AB152" s="17" t="s">
        <v>56</v>
      </c>
    </row>
    <row r="153" spans="1:28" ht="15" customHeight="1">
      <c r="A153" s="16"/>
      <c r="B153" s="2"/>
      <c r="C153" s="2"/>
      <c r="D153" s="24"/>
      <c r="E153" s="6"/>
      <c r="F153" s="7"/>
      <c r="G153" s="10" t="s">
        <v>55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 t="s">
        <v>11</v>
      </c>
      <c r="W153" s="95">
        <v>37</v>
      </c>
      <c r="X153" s="95"/>
      <c r="Y153" s="96"/>
      <c r="Z153" s="89">
        <f>ROUND(SUM(W152:Y153), 3)</f>
        <v>151</v>
      </c>
      <c r="AA153" s="89"/>
      <c r="AB153" s="90"/>
    </row>
    <row r="154" spans="1:28" ht="15" customHeight="1">
      <c r="A154" s="18"/>
      <c r="B154" s="11"/>
      <c r="C154" s="11"/>
      <c r="D154" s="26"/>
      <c r="E154" s="12"/>
      <c r="F154" s="13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27"/>
      <c r="Z154" s="14"/>
      <c r="AA154" s="14"/>
      <c r="AB154" s="19"/>
    </row>
    <row r="155" spans="1:28" ht="15" customHeight="1">
      <c r="A155" s="20"/>
      <c r="B155" s="2"/>
      <c r="C155" s="2"/>
      <c r="D155" s="22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23"/>
      <c r="Z155" s="8"/>
      <c r="AA155" s="8"/>
      <c r="AB155" s="21"/>
    </row>
    <row r="156" spans="1:28" ht="15" customHeight="1">
      <c r="A156" s="16" t="s">
        <v>57</v>
      </c>
      <c r="B156" s="2"/>
      <c r="C156" s="2"/>
      <c r="D156" s="24"/>
      <c r="E156" s="6"/>
      <c r="F156" s="7" t="s">
        <v>59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5"/>
      <c r="Z156" s="8"/>
      <c r="AA156" s="8"/>
      <c r="AB156" s="17" t="s">
        <v>61</v>
      </c>
    </row>
    <row r="157" spans="1:28" ht="15" customHeight="1">
      <c r="A157" s="86" t="s">
        <v>58</v>
      </c>
      <c r="B157" s="87"/>
      <c r="C157" s="87"/>
      <c r="D157" s="88"/>
      <c r="E157" s="6"/>
      <c r="F157" s="7"/>
      <c r="G157" s="10" t="s">
        <v>60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 t="s">
        <v>11</v>
      </c>
      <c r="W157" s="97">
        <v>2</v>
      </c>
      <c r="X157" s="97"/>
      <c r="Y157" s="96"/>
      <c r="Z157" s="91">
        <f>ROUND(SUM(W157:X157), 3)</f>
        <v>2</v>
      </c>
      <c r="AA157" s="91"/>
      <c r="AB157" s="92"/>
    </row>
    <row r="158" spans="1:28" ht="15" customHeight="1">
      <c r="A158" s="16"/>
      <c r="B158" s="2"/>
      <c r="C158" s="2"/>
      <c r="D158" s="24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25"/>
      <c r="Z158" s="8"/>
      <c r="AA158" s="8"/>
      <c r="AB158" s="17" t="s">
        <v>61</v>
      </c>
    </row>
    <row r="159" spans="1:28" ht="15" customHeight="1">
      <c r="A159" s="16"/>
      <c r="B159" s="2"/>
      <c r="C159" s="2"/>
      <c r="D159" s="24"/>
      <c r="E159" s="6"/>
      <c r="F159" s="7"/>
      <c r="G159" s="10" t="s">
        <v>62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 t="s">
        <v>11</v>
      </c>
      <c r="W159" s="97">
        <v>8</v>
      </c>
      <c r="X159" s="97"/>
      <c r="Y159" s="96"/>
      <c r="Z159" s="91">
        <f>ROUND(SUM(W159:X159), 3)</f>
        <v>8</v>
      </c>
      <c r="AA159" s="91"/>
      <c r="AB159" s="92"/>
    </row>
    <row r="160" spans="1:28" ht="15" customHeight="1">
      <c r="A160" s="18"/>
      <c r="B160" s="11"/>
      <c r="C160" s="11"/>
      <c r="D160" s="26"/>
      <c r="E160" s="12"/>
      <c r="F160" s="13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27"/>
      <c r="Z160" s="14"/>
      <c r="AA160" s="14"/>
      <c r="AB160" s="19"/>
    </row>
    <row r="161" spans="1:28" ht="15" customHeight="1">
      <c r="A161" s="20"/>
      <c r="B161" s="2"/>
      <c r="C161" s="2"/>
      <c r="D161" s="22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23"/>
      <c r="Z161" s="8"/>
      <c r="AA161" s="8"/>
      <c r="AB161" s="21"/>
    </row>
    <row r="162" spans="1:28" ht="15" customHeight="1">
      <c r="A162" s="16" t="s">
        <v>63</v>
      </c>
      <c r="B162" s="2"/>
      <c r="C162" s="2"/>
      <c r="D162" s="24"/>
      <c r="E162" s="6"/>
      <c r="F162" s="7"/>
      <c r="G162" s="6" t="s">
        <v>64</v>
      </c>
      <c r="H162" s="95">
        <v>0.6</v>
      </c>
      <c r="I162" s="95"/>
      <c r="J162" s="6" t="s">
        <v>10</v>
      </c>
      <c r="K162" s="95">
        <v>0.65</v>
      </c>
      <c r="L162" s="95"/>
      <c r="M162" s="6" t="s">
        <v>19</v>
      </c>
      <c r="N162" s="6" t="s">
        <v>18</v>
      </c>
      <c r="O162" s="6" t="s">
        <v>23</v>
      </c>
      <c r="P162" s="95">
        <v>0.7</v>
      </c>
      <c r="Q162" s="95"/>
      <c r="R162" s="6" t="s">
        <v>10</v>
      </c>
      <c r="S162" s="95">
        <v>0.75</v>
      </c>
      <c r="T162" s="95"/>
      <c r="U162" s="6" t="s">
        <v>65</v>
      </c>
      <c r="V162" s="6"/>
      <c r="W162" s="6"/>
      <c r="X162" s="6"/>
      <c r="Y162" s="25"/>
      <c r="Z162" s="8"/>
      <c r="AA162" s="8"/>
      <c r="AB162" s="17"/>
    </row>
    <row r="163" spans="1:28" ht="15" customHeight="1">
      <c r="A163" s="16"/>
      <c r="B163" s="2"/>
      <c r="C163" s="2"/>
      <c r="D163" s="24"/>
      <c r="E163" s="6"/>
      <c r="F163" s="7"/>
      <c r="G163" s="6" t="s">
        <v>20</v>
      </c>
      <c r="H163" s="9">
        <v>2</v>
      </c>
      <c r="I163" s="6" t="s">
        <v>10</v>
      </c>
      <c r="J163" s="95">
        <v>0.05</v>
      </c>
      <c r="K163" s="95"/>
      <c r="L163" s="6" t="s">
        <v>66</v>
      </c>
      <c r="M163" s="6" t="s">
        <v>10</v>
      </c>
      <c r="N163" s="9">
        <v>4</v>
      </c>
      <c r="O163" s="6"/>
      <c r="P163" s="6"/>
      <c r="Q163" s="6"/>
      <c r="R163" s="6"/>
      <c r="S163" s="6"/>
      <c r="T163" s="6"/>
      <c r="U163" s="6"/>
      <c r="V163" s="6" t="s">
        <v>11</v>
      </c>
      <c r="W163" s="95">
        <f>ROUND((((H162*K162)+(P162*S162))/H163*J163)*N163, 3)</f>
        <v>9.1999999999999998E-2</v>
      </c>
      <c r="X163" s="95"/>
      <c r="Y163" s="96"/>
      <c r="Z163" s="8"/>
      <c r="AA163" s="8"/>
      <c r="AB163" s="17"/>
    </row>
    <row r="164" spans="1:28" ht="15" customHeight="1">
      <c r="A164" s="16"/>
      <c r="B164" s="2"/>
      <c r="C164" s="2"/>
      <c r="D164" s="24"/>
      <c r="E164" s="6"/>
      <c r="F164" s="7"/>
      <c r="G164" s="6" t="s">
        <v>64</v>
      </c>
      <c r="H164" s="95">
        <v>0.6</v>
      </c>
      <c r="I164" s="95"/>
      <c r="J164" s="6" t="s">
        <v>10</v>
      </c>
      <c r="K164" s="95">
        <v>0.5</v>
      </c>
      <c r="L164" s="95"/>
      <c r="M164" s="6" t="s">
        <v>19</v>
      </c>
      <c r="N164" s="6" t="s">
        <v>18</v>
      </c>
      <c r="O164" s="6" t="s">
        <v>23</v>
      </c>
      <c r="P164" s="95">
        <v>0.7</v>
      </c>
      <c r="Q164" s="95"/>
      <c r="R164" s="6" t="s">
        <v>10</v>
      </c>
      <c r="S164" s="95">
        <v>0.6</v>
      </c>
      <c r="T164" s="95"/>
      <c r="U164" s="6" t="s">
        <v>65</v>
      </c>
      <c r="V164" s="6"/>
      <c r="W164" s="6"/>
      <c r="X164" s="6"/>
      <c r="Y164" s="25"/>
      <c r="Z164" s="8"/>
      <c r="AA164" s="8"/>
      <c r="AB164" s="17"/>
    </row>
    <row r="165" spans="1:28" ht="15" customHeight="1">
      <c r="A165" s="16"/>
      <c r="B165" s="2"/>
      <c r="C165" s="2"/>
      <c r="D165" s="24"/>
      <c r="E165" s="6"/>
      <c r="F165" s="7"/>
      <c r="G165" s="6" t="s">
        <v>20</v>
      </c>
      <c r="H165" s="9">
        <v>2</v>
      </c>
      <c r="I165" s="6" t="s">
        <v>10</v>
      </c>
      <c r="J165" s="95">
        <v>0.05</v>
      </c>
      <c r="K165" s="95"/>
      <c r="L165" s="6" t="s">
        <v>66</v>
      </c>
      <c r="M165" s="6" t="s">
        <v>10</v>
      </c>
      <c r="N165" s="9">
        <v>8</v>
      </c>
      <c r="O165" s="6"/>
      <c r="P165" s="6"/>
      <c r="Q165" s="6"/>
      <c r="R165" s="6"/>
      <c r="S165" s="6"/>
      <c r="T165" s="6"/>
      <c r="U165" s="6"/>
      <c r="V165" s="6" t="s">
        <v>11</v>
      </c>
      <c r="W165" s="95">
        <f>ROUND((((H164*K164)+(P164*S164))/H165*J165)*N165, 3)</f>
        <v>0.14399999999999999</v>
      </c>
      <c r="X165" s="95"/>
      <c r="Y165" s="96"/>
      <c r="Z165" s="8"/>
      <c r="AA165" s="8"/>
      <c r="AB165" s="17"/>
    </row>
    <row r="166" spans="1:28" ht="15" customHeight="1">
      <c r="A166" s="16"/>
      <c r="B166" s="2"/>
      <c r="C166" s="2"/>
      <c r="D166" s="24"/>
      <c r="E166" s="6"/>
      <c r="F166" s="7"/>
      <c r="G166" s="6" t="s">
        <v>64</v>
      </c>
      <c r="H166" s="95">
        <v>0.65</v>
      </c>
      <c r="I166" s="95"/>
      <c r="J166" s="6" t="s">
        <v>10</v>
      </c>
      <c r="K166" s="95">
        <v>0.6</v>
      </c>
      <c r="L166" s="95"/>
      <c r="M166" s="6" t="s">
        <v>19</v>
      </c>
      <c r="N166" s="6" t="s">
        <v>18</v>
      </c>
      <c r="O166" s="6" t="s">
        <v>23</v>
      </c>
      <c r="P166" s="95">
        <v>0.75</v>
      </c>
      <c r="Q166" s="95"/>
      <c r="R166" s="6" t="s">
        <v>10</v>
      </c>
      <c r="S166" s="95">
        <v>0.7</v>
      </c>
      <c r="T166" s="95"/>
      <c r="U166" s="6" t="s">
        <v>65</v>
      </c>
      <c r="V166" s="6"/>
      <c r="W166" s="6"/>
      <c r="X166" s="6"/>
      <c r="Y166" s="25"/>
      <c r="Z166" s="8"/>
      <c r="AA166" s="8"/>
      <c r="AB166" s="17" t="s">
        <v>24</v>
      </c>
    </row>
    <row r="167" spans="1:28" ht="15" customHeight="1">
      <c r="A167" s="16"/>
      <c r="B167" s="2"/>
      <c r="C167" s="2"/>
      <c r="D167" s="24"/>
      <c r="E167" s="6"/>
      <c r="F167" s="7"/>
      <c r="G167" s="6" t="s">
        <v>20</v>
      </c>
      <c r="H167" s="9">
        <v>2</v>
      </c>
      <c r="I167" s="6" t="s">
        <v>10</v>
      </c>
      <c r="J167" s="95">
        <v>0.05</v>
      </c>
      <c r="K167" s="95"/>
      <c r="L167" s="6" t="s">
        <v>66</v>
      </c>
      <c r="M167" s="6" t="s">
        <v>10</v>
      </c>
      <c r="N167" s="9">
        <v>8</v>
      </c>
      <c r="O167" s="6"/>
      <c r="P167" s="6"/>
      <c r="Q167" s="6"/>
      <c r="R167" s="6"/>
      <c r="S167" s="6"/>
      <c r="T167" s="6"/>
      <c r="U167" s="6"/>
      <c r="V167" s="6" t="s">
        <v>11</v>
      </c>
      <c r="W167" s="95">
        <f>ROUND((((H166*K166)+(P166*S166))/H167*J167)*N167, 3)</f>
        <v>0.183</v>
      </c>
      <c r="X167" s="95"/>
      <c r="Y167" s="96"/>
      <c r="Z167" s="89">
        <f>ROUND(SUM(W163:Y167), 3)</f>
        <v>0.41899999999999998</v>
      </c>
      <c r="AA167" s="89"/>
      <c r="AB167" s="90"/>
    </row>
    <row r="168" spans="1:28" ht="15" customHeight="1">
      <c r="A168" s="18"/>
      <c r="B168" s="11"/>
      <c r="C168" s="11"/>
      <c r="D168" s="26"/>
      <c r="E168" s="12"/>
      <c r="F168" s="1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27"/>
      <c r="Z168" s="14"/>
      <c r="AA168" s="14"/>
      <c r="AB168" s="19"/>
    </row>
    <row r="169" spans="1:28" ht="15" customHeight="1">
      <c r="A169" s="2"/>
      <c r="B169" s="2"/>
      <c r="C169" s="2"/>
      <c r="D169" s="2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8"/>
      <c r="AA169" s="8"/>
      <c r="AB169" s="8"/>
    </row>
    <row r="170" spans="1:28" ht="15" customHeight="1">
      <c r="A170" s="2"/>
      <c r="B170" s="2"/>
      <c r="C170" s="2"/>
      <c r="D170" s="2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8"/>
      <c r="AA170" s="8"/>
      <c r="AB170" s="8"/>
    </row>
    <row r="171" spans="1:28" ht="15" customHeight="1">
      <c r="A171" s="2"/>
      <c r="B171" s="2"/>
      <c r="C171" s="2"/>
      <c r="D171" s="2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</row>
    <row r="172" spans="1:28" ht="15" customHeight="1">
      <c r="A172" s="2"/>
      <c r="B172" s="2"/>
      <c r="C172" s="2"/>
      <c r="D172" s="2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</row>
    <row r="173" spans="1:28" ht="15" customHeight="1">
      <c r="A173" s="2"/>
      <c r="B173" s="2"/>
      <c r="C173" s="2"/>
      <c r="D173" s="2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</row>
    <row r="174" spans="1:28" ht="15" customHeight="1">
      <c r="A174" s="2"/>
      <c r="B174" s="2"/>
      <c r="C174" s="2"/>
      <c r="D174" s="2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</row>
    <row r="175" spans="1:28" ht="15" customHeight="1">
      <c r="A175" s="16" t="s">
        <v>67</v>
      </c>
      <c r="B175" s="2"/>
      <c r="C175" s="2"/>
      <c r="D175" s="24"/>
      <c r="E175" s="6"/>
      <c r="F175" s="7" t="s">
        <v>69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25"/>
      <c r="Z175" s="8"/>
      <c r="AA175" s="8"/>
      <c r="AB175" s="17"/>
    </row>
    <row r="176" spans="1:28" ht="15" customHeight="1">
      <c r="A176" s="86" t="s">
        <v>68</v>
      </c>
      <c r="B176" s="87"/>
      <c r="C176" s="87"/>
      <c r="D176" s="88"/>
      <c r="E176" s="6"/>
      <c r="F176" s="7"/>
      <c r="G176" s="10" t="s">
        <v>70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5"/>
      <c r="Z176" s="8"/>
      <c r="AA176" s="8"/>
      <c r="AB176" s="17" t="s">
        <v>71</v>
      </c>
    </row>
    <row r="177" spans="1:28" ht="15" customHeight="1">
      <c r="A177" s="16"/>
      <c r="B177" s="2"/>
      <c r="C177" s="2"/>
      <c r="D177" s="24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 t="s">
        <v>11</v>
      </c>
      <c r="W177" s="95">
        <v>161.983</v>
      </c>
      <c r="X177" s="95"/>
      <c r="Y177" s="96"/>
      <c r="Z177" s="89">
        <f>ROUND(SUM(W177:X177), 3)</f>
        <v>161.983</v>
      </c>
      <c r="AA177" s="89"/>
      <c r="AB177" s="90"/>
    </row>
    <row r="178" spans="1:28" ht="15" customHeight="1">
      <c r="A178" s="16"/>
      <c r="B178" s="2"/>
      <c r="C178" s="2"/>
      <c r="D178" s="24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25"/>
      <c r="Z178" s="8"/>
      <c r="AA178" s="8"/>
      <c r="AB178" s="17"/>
    </row>
    <row r="179" spans="1:28" ht="15" customHeight="1">
      <c r="A179" s="16"/>
      <c r="B179" s="2"/>
      <c r="C179" s="2"/>
      <c r="D179" s="24"/>
      <c r="E179" s="6"/>
      <c r="F179" s="7" t="s">
        <v>72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25"/>
      <c r="Z179" s="8"/>
      <c r="AA179" s="8"/>
      <c r="AB179" s="17" t="s">
        <v>71</v>
      </c>
    </row>
    <row r="180" spans="1:28" ht="15" customHeight="1">
      <c r="A180" s="16"/>
      <c r="B180" s="2"/>
      <c r="C180" s="2"/>
      <c r="D180" s="24"/>
      <c r="E180" s="6"/>
      <c r="F180" s="7" t="s">
        <v>9</v>
      </c>
      <c r="G180" s="95">
        <v>6.5</v>
      </c>
      <c r="H180" s="95"/>
      <c r="I180" s="6" t="s">
        <v>10</v>
      </c>
      <c r="J180" s="95">
        <v>5.8</v>
      </c>
      <c r="K180" s="9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 t="s">
        <v>11</v>
      </c>
      <c r="W180" s="95">
        <f>ROUND(G180*J180, 3)</f>
        <v>37.700000000000003</v>
      </c>
      <c r="X180" s="95"/>
      <c r="Y180" s="96"/>
      <c r="Z180" s="89">
        <f>ROUND(SUM(W180:X180), 3)</f>
        <v>37.700000000000003</v>
      </c>
      <c r="AA180" s="89"/>
      <c r="AB180" s="90"/>
    </row>
    <row r="181" spans="1:28" ht="15" customHeight="1">
      <c r="A181" s="18"/>
      <c r="B181" s="11"/>
      <c r="C181" s="11"/>
      <c r="D181" s="26"/>
      <c r="E181" s="12"/>
      <c r="F181" s="13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27"/>
      <c r="Z181" s="14"/>
      <c r="AA181" s="14"/>
      <c r="AB181" s="19"/>
    </row>
    <row r="182" spans="1:28" ht="15" customHeight="1">
      <c r="A182" s="20"/>
      <c r="B182" s="2"/>
      <c r="C182" s="2"/>
      <c r="D182" s="22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23"/>
      <c r="Z182" s="8"/>
      <c r="AA182" s="8"/>
      <c r="AB182" s="21"/>
    </row>
    <row r="183" spans="1:28" ht="15" customHeight="1">
      <c r="A183" s="16" t="s">
        <v>73</v>
      </c>
      <c r="B183" s="2"/>
      <c r="C183" s="2"/>
      <c r="D183" s="24"/>
      <c r="E183" s="6"/>
      <c r="F183" s="7" t="s">
        <v>74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25"/>
      <c r="Z183" s="8"/>
      <c r="AA183" s="8"/>
      <c r="AB183" s="17"/>
    </row>
    <row r="184" spans="1:28" ht="15" customHeight="1">
      <c r="A184" s="86" t="s">
        <v>74</v>
      </c>
      <c r="B184" s="87"/>
      <c r="C184" s="87"/>
      <c r="D184" s="88"/>
      <c r="E184" s="6"/>
      <c r="F184" s="7"/>
      <c r="G184" s="10" t="s">
        <v>75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25"/>
      <c r="Z184" s="8"/>
      <c r="AA184" s="8"/>
      <c r="AB184" s="17"/>
    </row>
    <row r="185" spans="1:28" ht="15" customHeight="1">
      <c r="A185" s="16"/>
      <c r="B185" s="2"/>
      <c r="C185" s="2"/>
      <c r="D185" s="24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 t="s">
        <v>11</v>
      </c>
      <c r="W185" s="95">
        <v>112.783</v>
      </c>
      <c r="X185" s="95"/>
      <c r="Y185" s="96"/>
      <c r="Z185" s="8"/>
      <c r="AA185" s="8"/>
      <c r="AB185" s="17" t="s">
        <v>71</v>
      </c>
    </row>
    <row r="186" spans="1:28" ht="15" customHeight="1">
      <c r="A186" s="16"/>
      <c r="B186" s="2"/>
      <c r="C186" s="2"/>
      <c r="D186" s="24"/>
      <c r="E186" s="6"/>
      <c r="F186" s="7" t="s">
        <v>16</v>
      </c>
      <c r="G186" s="95">
        <v>10.199999999999999</v>
      </c>
      <c r="H186" s="95"/>
      <c r="I186" s="6" t="s">
        <v>10</v>
      </c>
      <c r="J186" s="95">
        <v>2.5</v>
      </c>
      <c r="K186" s="9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 t="s">
        <v>11</v>
      </c>
      <c r="W186" s="95">
        <f>ROUND(G186*J186, 3)</f>
        <v>25.5</v>
      </c>
      <c r="X186" s="95"/>
      <c r="Y186" s="96"/>
      <c r="Z186" s="89">
        <f>ROUND(SUM(W185:Y186), 3)</f>
        <v>138.28299999999999</v>
      </c>
      <c r="AA186" s="89"/>
      <c r="AB186" s="90"/>
    </row>
    <row r="187" spans="1:28" ht="15" customHeight="1">
      <c r="A187" s="18"/>
      <c r="B187" s="11"/>
      <c r="C187" s="11"/>
      <c r="D187" s="26"/>
      <c r="E187" s="12"/>
      <c r="F187" s="13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27"/>
      <c r="Z187" s="14"/>
      <c r="AA187" s="14"/>
      <c r="AB187" s="19"/>
    </row>
    <row r="188" spans="1:28" ht="15" customHeight="1">
      <c r="A188" s="20"/>
      <c r="B188" s="2"/>
      <c r="C188" s="2"/>
      <c r="D188" s="22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23"/>
      <c r="Z188" s="8"/>
      <c r="AA188" s="8"/>
      <c r="AB188" s="21"/>
    </row>
    <row r="189" spans="1:28" ht="15" customHeight="1">
      <c r="A189" s="16" t="s">
        <v>76</v>
      </c>
      <c r="B189" s="2"/>
      <c r="C189" s="2"/>
      <c r="D189" s="24"/>
      <c r="E189" s="6"/>
      <c r="F189" s="7" t="s">
        <v>78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25"/>
      <c r="Z189" s="8"/>
      <c r="AA189" s="8"/>
      <c r="AB189" s="17" t="s">
        <v>80</v>
      </c>
    </row>
    <row r="190" spans="1:28" ht="15" customHeight="1">
      <c r="A190" s="86" t="s">
        <v>77</v>
      </c>
      <c r="B190" s="87"/>
      <c r="C190" s="87"/>
      <c r="D190" s="88"/>
      <c r="E190" s="6"/>
      <c r="F190" s="7"/>
      <c r="G190" s="10" t="s">
        <v>79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 t="s">
        <v>11</v>
      </c>
      <c r="W190" s="95">
        <v>20.030999999999999</v>
      </c>
      <c r="X190" s="95"/>
      <c r="Y190" s="96"/>
      <c r="Z190" s="89">
        <f>ROUND(SUM(W190:X190), 3)</f>
        <v>20.030999999999999</v>
      </c>
      <c r="AA190" s="89"/>
      <c r="AB190" s="90"/>
    </row>
    <row r="191" spans="1:28" ht="15" customHeight="1">
      <c r="A191" s="18"/>
      <c r="B191" s="11"/>
      <c r="C191" s="11"/>
      <c r="D191" s="26"/>
      <c r="E191" s="12"/>
      <c r="F191" s="13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27"/>
      <c r="Z191" s="14"/>
      <c r="AA191" s="14"/>
      <c r="AB191" s="19"/>
    </row>
    <row r="192" spans="1:28" ht="15" customHeight="1">
      <c r="A192" s="20"/>
      <c r="B192" s="2"/>
      <c r="C192" s="2"/>
      <c r="D192" s="22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23"/>
      <c r="Z192" s="8"/>
      <c r="AA192" s="8"/>
      <c r="AB192" s="21"/>
    </row>
    <row r="193" spans="1:28" ht="15" customHeight="1">
      <c r="A193" s="16" t="s">
        <v>81</v>
      </c>
      <c r="B193" s="2"/>
      <c r="C193" s="2"/>
      <c r="D193" s="24"/>
      <c r="E193" s="6"/>
      <c r="F193" s="7"/>
      <c r="G193" s="6" t="s">
        <v>82</v>
      </c>
      <c r="H193" s="95">
        <v>0.5</v>
      </c>
      <c r="I193" s="95"/>
      <c r="J193" s="6" t="s">
        <v>10</v>
      </c>
      <c r="K193" s="95">
        <v>0.6</v>
      </c>
      <c r="L193" s="95"/>
      <c r="M193" s="6" t="s">
        <v>10</v>
      </c>
      <c r="N193" s="95">
        <v>2.1999999999999999E-2</v>
      </c>
      <c r="O193" s="95"/>
      <c r="P193" s="6" t="s">
        <v>19</v>
      </c>
      <c r="Q193" s="6" t="s">
        <v>10</v>
      </c>
      <c r="R193" s="95">
        <v>7.85</v>
      </c>
      <c r="S193" s="95"/>
      <c r="T193" s="6" t="s">
        <v>66</v>
      </c>
      <c r="U193" s="6" t="s">
        <v>10</v>
      </c>
      <c r="V193" s="6"/>
      <c r="W193" s="6"/>
      <c r="X193" s="6"/>
      <c r="Y193" s="25"/>
      <c r="Z193" s="8"/>
      <c r="AA193" s="8"/>
      <c r="AB193" s="17"/>
    </row>
    <row r="194" spans="1:28" ht="15" customHeight="1">
      <c r="A194" s="16"/>
      <c r="B194" s="2"/>
      <c r="C194" s="2"/>
      <c r="D194" s="24"/>
      <c r="E194" s="6"/>
      <c r="F194" s="7"/>
      <c r="G194" s="9">
        <v>4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 t="s">
        <v>11</v>
      </c>
      <c r="W194" s="95">
        <f>ROUND(((H193*K193*N193)*R193)*G194, 3)</f>
        <v>0.20699999999999999</v>
      </c>
      <c r="X194" s="95"/>
      <c r="Y194" s="96"/>
      <c r="Z194" s="8"/>
      <c r="AA194" s="8"/>
      <c r="AB194" s="17"/>
    </row>
    <row r="195" spans="1:28" ht="15" customHeight="1">
      <c r="A195" s="16"/>
      <c r="B195" s="2"/>
      <c r="C195" s="2"/>
      <c r="D195" s="24"/>
      <c r="E195" s="6"/>
      <c r="F195" s="7"/>
      <c r="G195" s="6" t="s">
        <v>23</v>
      </c>
      <c r="H195" s="95">
        <v>0.65</v>
      </c>
      <c r="I195" s="95"/>
      <c r="J195" s="6" t="s">
        <v>10</v>
      </c>
      <c r="K195" s="95">
        <v>0.6</v>
      </c>
      <c r="L195" s="95"/>
      <c r="M195" s="6" t="s">
        <v>10</v>
      </c>
      <c r="N195" s="95">
        <v>2.1999999999999999E-2</v>
      </c>
      <c r="O195" s="95"/>
      <c r="P195" s="6" t="s">
        <v>19</v>
      </c>
      <c r="Q195" s="6" t="s">
        <v>10</v>
      </c>
      <c r="R195" s="95">
        <v>7.85</v>
      </c>
      <c r="S195" s="95"/>
      <c r="T195" s="6"/>
      <c r="U195" s="6"/>
      <c r="V195" s="6" t="s">
        <v>11</v>
      </c>
      <c r="W195" s="95">
        <f>ROUND((H195*K195*N195)*R195, 3)</f>
        <v>6.7000000000000004E-2</v>
      </c>
      <c r="X195" s="95"/>
      <c r="Y195" s="96"/>
      <c r="Z195" s="8"/>
      <c r="AA195" s="8"/>
      <c r="AB195" s="17"/>
    </row>
    <row r="196" spans="1:28" ht="15" customHeight="1">
      <c r="A196" s="16"/>
      <c r="B196" s="2"/>
      <c r="C196" s="2"/>
      <c r="D196" s="24"/>
      <c r="E196" s="6"/>
      <c r="F196" s="7"/>
      <c r="G196" s="6" t="s">
        <v>82</v>
      </c>
      <c r="H196" s="95">
        <v>0.6</v>
      </c>
      <c r="I196" s="95"/>
      <c r="J196" s="6" t="s">
        <v>10</v>
      </c>
      <c r="K196" s="95">
        <v>0.65</v>
      </c>
      <c r="L196" s="95"/>
      <c r="M196" s="6" t="s">
        <v>10</v>
      </c>
      <c r="N196" s="95">
        <v>2.3E-2</v>
      </c>
      <c r="O196" s="95"/>
      <c r="P196" s="6" t="s">
        <v>19</v>
      </c>
      <c r="Q196" s="6" t="s">
        <v>10</v>
      </c>
      <c r="R196" s="95">
        <v>7.85</v>
      </c>
      <c r="S196" s="95"/>
      <c r="T196" s="6" t="s">
        <v>66</v>
      </c>
      <c r="U196" s="6" t="s">
        <v>10</v>
      </c>
      <c r="V196" s="6"/>
      <c r="W196" s="6"/>
      <c r="X196" s="6"/>
      <c r="Y196" s="25"/>
      <c r="Z196" s="8"/>
      <c r="AA196" s="8"/>
      <c r="AB196" s="17"/>
    </row>
    <row r="197" spans="1:28" ht="15" customHeight="1">
      <c r="A197" s="16"/>
      <c r="B197" s="2"/>
      <c r="C197" s="2"/>
      <c r="D197" s="24"/>
      <c r="E197" s="6"/>
      <c r="F197" s="7"/>
      <c r="G197" s="9">
        <v>4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 t="s">
        <v>11</v>
      </c>
      <c r="W197" s="95">
        <f>ROUND(((H196*K196*N196)*R196)*G197, 3)</f>
        <v>0.28199999999999997</v>
      </c>
      <c r="X197" s="95"/>
      <c r="Y197" s="96"/>
      <c r="Z197" s="8"/>
      <c r="AA197" s="8"/>
      <c r="AB197" s="17" t="s">
        <v>80</v>
      </c>
    </row>
    <row r="198" spans="1:28" ht="15" customHeight="1">
      <c r="A198" s="16"/>
      <c r="B198" s="2"/>
      <c r="C198" s="2"/>
      <c r="D198" s="24"/>
      <c r="E198" s="6"/>
      <c r="F198" s="7"/>
      <c r="G198" s="6" t="s">
        <v>23</v>
      </c>
      <c r="H198" s="95">
        <v>0.65</v>
      </c>
      <c r="I198" s="95"/>
      <c r="J198" s="6" t="s">
        <v>10</v>
      </c>
      <c r="K198" s="95">
        <v>0.6</v>
      </c>
      <c r="L198" s="95"/>
      <c r="M198" s="6" t="s">
        <v>10</v>
      </c>
      <c r="N198" s="95">
        <v>2.3E-2</v>
      </c>
      <c r="O198" s="95"/>
      <c r="P198" s="6" t="s">
        <v>19</v>
      </c>
      <c r="Q198" s="6" t="s">
        <v>10</v>
      </c>
      <c r="R198" s="95">
        <v>7.85</v>
      </c>
      <c r="S198" s="95"/>
      <c r="T198" s="6"/>
      <c r="U198" s="6"/>
      <c r="V198" s="6" t="s">
        <v>11</v>
      </c>
      <c r="W198" s="95">
        <f>ROUND((H198*K198*N198)*R198, 3)</f>
        <v>7.0000000000000007E-2</v>
      </c>
      <c r="X198" s="95"/>
      <c r="Y198" s="96"/>
      <c r="Z198" s="89">
        <f>ROUND(SUM(W194:Y198), 3)</f>
        <v>0.626</v>
      </c>
      <c r="AA198" s="89"/>
      <c r="AB198" s="90"/>
    </row>
    <row r="199" spans="1:28" ht="15" customHeight="1">
      <c r="A199" s="18"/>
      <c r="B199" s="11"/>
      <c r="C199" s="11"/>
      <c r="D199" s="26"/>
      <c r="E199" s="12"/>
      <c r="F199" s="13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27"/>
      <c r="Z199" s="14"/>
      <c r="AA199" s="14"/>
      <c r="AB199" s="19"/>
    </row>
    <row r="200" spans="1:28" ht="15" customHeight="1">
      <c r="A200" s="20"/>
      <c r="B200" s="2"/>
      <c r="C200" s="2"/>
      <c r="D200" s="22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23"/>
      <c r="Z200" s="8"/>
      <c r="AA200" s="8"/>
      <c r="AB200" s="21"/>
    </row>
    <row r="201" spans="1:28" ht="15" customHeight="1">
      <c r="A201" s="16" t="s">
        <v>83</v>
      </c>
      <c r="B201" s="2"/>
      <c r="C201" s="2"/>
      <c r="D201" s="24"/>
      <c r="E201" s="6"/>
      <c r="F201" s="7" t="s">
        <v>85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25"/>
      <c r="Z201" s="8"/>
      <c r="AA201" s="8"/>
      <c r="AB201" s="17" t="s">
        <v>86</v>
      </c>
    </row>
    <row r="202" spans="1:28" ht="15" customHeight="1">
      <c r="A202" s="86" t="s">
        <v>84</v>
      </c>
      <c r="B202" s="87"/>
      <c r="C202" s="87"/>
      <c r="D202" s="88"/>
      <c r="E202" s="6"/>
      <c r="F202" s="7"/>
      <c r="G202" s="9">
        <v>1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 t="s">
        <v>11</v>
      </c>
      <c r="W202" s="97">
        <f>ROUND(G202, 3)</f>
        <v>1</v>
      </c>
      <c r="X202" s="97"/>
      <c r="Y202" s="96"/>
      <c r="Z202" s="91">
        <f>ROUND(SUM(W202:X202), 3)</f>
        <v>1</v>
      </c>
      <c r="AA202" s="91"/>
      <c r="AB202" s="92"/>
    </row>
    <row r="203" spans="1:28" ht="15" customHeight="1">
      <c r="A203" s="16"/>
      <c r="B203" s="2"/>
      <c r="C203" s="2"/>
      <c r="D203" s="24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25"/>
      <c r="Z203" s="8"/>
      <c r="AA203" s="8"/>
      <c r="AB203" s="17"/>
    </row>
    <row r="204" spans="1:28" ht="15" customHeight="1">
      <c r="A204" s="16"/>
      <c r="B204" s="2"/>
      <c r="C204" s="2"/>
      <c r="D204" s="24"/>
      <c r="E204" s="6"/>
      <c r="F204" s="7" t="s">
        <v>87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25"/>
      <c r="Z204" s="8"/>
      <c r="AA204" s="8"/>
      <c r="AB204" s="17" t="s">
        <v>86</v>
      </c>
    </row>
    <row r="205" spans="1:28" ht="15" customHeight="1">
      <c r="A205" s="16"/>
      <c r="B205" s="2"/>
      <c r="C205" s="2"/>
      <c r="D205" s="24"/>
      <c r="E205" s="6"/>
      <c r="F205" s="7"/>
      <c r="G205" s="9">
        <v>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 t="s">
        <v>11</v>
      </c>
      <c r="W205" s="97">
        <f>ROUND(G205, 3)</f>
        <v>2</v>
      </c>
      <c r="X205" s="97"/>
      <c r="Y205" s="96"/>
      <c r="Z205" s="91">
        <f>ROUND(SUM(W205:X205), 3)</f>
        <v>2</v>
      </c>
      <c r="AA205" s="91"/>
      <c r="AB205" s="92"/>
    </row>
    <row r="206" spans="1:28" ht="15" customHeight="1">
      <c r="A206" s="16"/>
      <c r="B206" s="2"/>
      <c r="C206" s="2"/>
      <c r="D206" s="24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25"/>
      <c r="Z206" s="8"/>
      <c r="AA206" s="8"/>
      <c r="AB206" s="17"/>
    </row>
    <row r="207" spans="1:28" ht="15" customHeight="1">
      <c r="A207" s="16"/>
      <c r="B207" s="2"/>
      <c r="C207" s="2"/>
      <c r="D207" s="24"/>
      <c r="E207" s="6"/>
      <c r="F207" s="7" t="s">
        <v>88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25"/>
      <c r="Z207" s="8"/>
      <c r="AA207" s="8"/>
      <c r="AB207" s="17" t="s">
        <v>56</v>
      </c>
    </row>
    <row r="208" spans="1:28" ht="15" customHeight="1">
      <c r="A208" s="16"/>
      <c r="B208" s="2"/>
      <c r="C208" s="2"/>
      <c r="D208" s="24"/>
      <c r="E208" s="6"/>
      <c r="F208" s="7"/>
      <c r="G208" s="95">
        <v>9</v>
      </c>
      <c r="H208" s="95"/>
      <c r="I208" s="6" t="s">
        <v>10</v>
      </c>
      <c r="J208" s="9">
        <v>20</v>
      </c>
      <c r="K208" s="6" t="s">
        <v>10</v>
      </c>
      <c r="L208" s="95">
        <v>1.05</v>
      </c>
      <c r="M208" s="95"/>
      <c r="N208" s="10" t="s">
        <v>8</v>
      </c>
      <c r="O208" s="6"/>
      <c r="P208" s="6"/>
      <c r="Q208" s="6"/>
      <c r="R208" s="6"/>
      <c r="S208" s="6"/>
      <c r="T208" s="6"/>
      <c r="U208" s="6"/>
      <c r="V208" s="6" t="s">
        <v>11</v>
      </c>
      <c r="W208" s="95">
        <f>ROUND(G208*J208*L208, 3)</f>
        <v>189</v>
      </c>
      <c r="X208" s="95"/>
      <c r="Y208" s="96"/>
      <c r="Z208" s="89">
        <f>ROUND(SUM(W208:X208), 3)</f>
        <v>189</v>
      </c>
      <c r="AA208" s="89"/>
      <c r="AB208" s="90"/>
    </row>
    <row r="209" spans="1:28" ht="15" customHeight="1">
      <c r="A209" s="16"/>
      <c r="B209" s="2"/>
      <c r="C209" s="2"/>
      <c r="D209" s="24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25"/>
      <c r="Z209" s="8"/>
      <c r="AA209" s="8"/>
      <c r="AB209" s="17"/>
    </row>
    <row r="210" spans="1:28" ht="15" customHeight="1">
      <c r="A210" s="16"/>
      <c r="B210" s="2"/>
      <c r="C210" s="2"/>
      <c r="D210" s="24"/>
      <c r="E210" s="6"/>
      <c r="F210" s="7" t="s">
        <v>89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25"/>
      <c r="Z210" s="8"/>
      <c r="AA210" s="8"/>
      <c r="AB210" s="17" t="s">
        <v>56</v>
      </c>
    </row>
    <row r="211" spans="1:28" ht="15" customHeight="1">
      <c r="A211" s="16"/>
      <c r="B211" s="2"/>
      <c r="C211" s="2"/>
      <c r="D211" s="24"/>
      <c r="E211" s="6"/>
      <c r="F211" s="7"/>
      <c r="G211" s="10" t="s">
        <v>90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 t="s">
        <v>11</v>
      </c>
      <c r="W211" s="95">
        <v>162.34</v>
      </c>
      <c r="X211" s="95"/>
      <c r="Y211" s="96"/>
      <c r="Z211" s="89">
        <f>ROUND(SUM(W211:X211), 3)</f>
        <v>162.34</v>
      </c>
      <c r="AA211" s="89"/>
      <c r="AB211" s="90"/>
    </row>
    <row r="212" spans="1:28" ht="15" customHeight="1">
      <c r="A212" s="16"/>
      <c r="B212" s="2"/>
      <c r="C212" s="2"/>
      <c r="D212" s="24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25"/>
      <c r="Z212" s="8"/>
      <c r="AA212" s="8"/>
      <c r="AB212" s="17"/>
    </row>
    <row r="213" spans="1:28" ht="15" customHeight="1">
      <c r="A213" s="16"/>
      <c r="B213" s="2"/>
      <c r="C213" s="2"/>
      <c r="D213" s="24"/>
      <c r="E213" s="6"/>
      <c r="F213" s="7" t="s">
        <v>91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25"/>
      <c r="Z213" s="8"/>
      <c r="AA213" s="8"/>
      <c r="AB213" s="17" t="s">
        <v>56</v>
      </c>
    </row>
    <row r="214" spans="1:28" ht="15" customHeight="1">
      <c r="A214" s="16"/>
      <c r="B214" s="2"/>
      <c r="C214" s="2"/>
      <c r="D214" s="24"/>
      <c r="E214" s="6"/>
      <c r="F214" s="7"/>
      <c r="G214" s="10" t="s">
        <v>92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 t="s">
        <v>11</v>
      </c>
      <c r="W214" s="95">
        <v>13.66</v>
      </c>
      <c r="X214" s="95"/>
      <c r="Y214" s="96"/>
      <c r="Z214" s="89">
        <f>ROUND(SUM(W214:X214), 3)</f>
        <v>13.66</v>
      </c>
      <c r="AA214" s="89"/>
      <c r="AB214" s="90"/>
    </row>
    <row r="215" spans="1:28" ht="15" customHeight="1">
      <c r="A215" s="16"/>
      <c r="B215" s="2"/>
      <c r="C215" s="2"/>
      <c r="D215" s="24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25"/>
      <c r="Z215" s="8"/>
      <c r="AA215" s="8"/>
      <c r="AB215" s="17"/>
    </row>
    <row r="216" spans="1:28" ht="15" customHeight="1">
      <c r="A216" s="16"/>
      <c r="B216" s="2"/>
      <c r="C216" s="2"/>
      <c r="D216" s="24"/>
      <c r="E216" s="6"/>
      <c r="F216" s="7" t="s">
        <v>93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25"/>
      <c r="Z216" s="8"/>
      <c r="AA216" s="8"/>
      <c r="AB216" s="17" t="s">
        <v>24</v>
      </c>
    </row>
    <row r="217" spans="1:28" ht="15" customHeight="1">
      <c r="A217" s="18"/>
      <c r="B217" s="11"/>
      <c r="C217" s="11"/>
      <c r="D217" s="26"/>
      <c r="E217" s="12"/>
      <c r="F217" s="13"/>
      <c r="G217" s="15" t="s">
        <v>94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 t="s">
        <v>11</v>
      </c>
      <c r="W217" s="98">
        <v>64.015000000000001</v>
      </c>
      <c r="X217" s="98"/>
      <c r="Y217" s="99"/>
      <c r="Z217" s="93">
        <f>ROUND(SUM(W217:X217), 3)</f>
        <v>64.015000000000001</v>
      </c>
      <c r="AA217" s="93"/>
      <c r="AB217" s="94"/>
    </row>
    <row r="218" spans="1:28" ht="15" customHeight="1">
      <c r="A218" s="20" t="s">
        <v>83</v>
      </c>
      <c r="B218" s="2"/>
      <c r="C218" s="2"/>
      <c r="D218" s="22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23"/>
      <c r="Z218" s="8"/>
      <c r="AA218" s="8"/>
      <c r="AB218" s="21"/>
    </row>
    <row r="219" spans="1:28" ht="15" customHeight="1">
      <c r="A219" s="86" t="s">
        <v>84</v>
      </c>
      <c r="B219" s="87"/>
      <c r="C219" s="87"/>
      <c r="D219" s="88"/>
      <c r="E219" s="6"/>
      <c r="F219" s="7" t="s">
        <v>95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25"/>
      <c r="Z219" s="8"/>
      <c r="AA219" s="8"/>
      <c r="AB219" s="17" t="s">
        <v>24</v>
      </c>
    </row>
    <row r="220" spans="1:28" ht="15" customHeight="1">
      <c r="A220" s="16"/>
      <c r="B220" s="2"/>
      <c r="C220" s="2"/>
      <c r="D220" s="24"/>
      <c r="E220" s="6"/>
      <c r="F220" s="7"/>
      <c r="G220" s="10" t="s">
        <v>96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 t="s">
        <v>11</v>
      </c>
      <c r="W220" s="95">
        <v>5.2569999999999997</v>
      </c>
      <c r="X220" s="95"/>
      <c r="Y220" s="96"/>
      <c r="Z220" s="89">
        <f>ROUND(SUM(W220:X220), 3)</f>
        <v>5.2569999999999997</v>
      </c>
      <c r="AA220" s="89"/>
      <c r="AB220" s="90"/>
    </row>
    <row r="221" spans="1:28" ht="15" customHeight="1">
      <c r="A221" s="16"/>
      <c r="B221" s="2"/>
      <c r="C221" s="2"/>
      <c r="D221" s="24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25"/>
      <c r="Z221" s="8"/>
      <c r="AA221" s="8"/>
      <c r="AB221" s="17"/>
    </row>
    <row r="222" spans="1:28" ht="15" customHeight="1">
      <c r="A222" s="16"/>
      <c r="B222" s="2"/>
      <c r="C222" s="2"/>
      <c r="D222" s="24"/>
      <c r="E222" s="6"/>
      <c r="F222" s="7" t="s">
        <v>97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25"/>
      <c r="Z222" s="8"/>
      <c r="AA222" s="8"/>
      <c r="AB222" s="17" t="s">
        <v>98</v>
      </c>
    </row>
    <row r="223" spans="1:28" ht="15" customHeight="1">
      <c r="A223" s="16"/>
      <c r="B223" s="2"/>
      <c r="C223" s="2"/>
      <c r="D223" s="24"/>
      <c r="E223" s="6"/>
      <c r="F223" s="7"/>
      <c r="G223" s="9">
        <v>20</v>
      </c>
      <c r="H223" s="10" t="s">
        <v>8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 t="s">
        <v>11</v>
      </c>
      <c r="W223" s="97">
        <f>ROUND(G223, 3)</f>
        <v>20</v>
      </c>
      <c r="X223" s="97"/>
      <c r="Y223" s="96"/>
      <c r="Z223" s="91">
        <f>ROUND(SUM(W223:X223), 3)</f>
        <v>20</v>
      </c>
      <c r="AA223" s="91"/>
      <c r="AB223" s="92"/>
    </row>
    <row r="224" spans="1:28" ht="15" customHeight="1">
      <c r="A224" s="28"/>
      <c r="B224" s="29"/>
      <c r="C224" s="29"/>
      <c r="D224" s="30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0"/>
      <c r="Z224" s="29"/>
      <c r="AA224" s="29"/>
      <c r="AB224" s="30"/>
    </row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216">
    <mergeCell ref="Q52:R52"/>
    <mergeCell ref="G53:H53"/>
    <mergeCell ref="A2:D2"/>
    <mergeCell ref="E2:Y2"/>
    <mergeCell ref="Z2:AB2"/>
    <mergeCell ref="G49:H49"/>
    <mergeCell ref="J49:K49"/>
    <mergeCell ref="M49:N49"/>
    <mergeCell ref="G54:H54"/>
    <mergeCell ref="J54:K54"/>
    <mergeCell ref="M54:N54"/>
    <mergeCell ref="H55:I55"/>
    <mergeCell ref="K55:L55"/>
    <mergeCell ref="N55:O55"/>
    <mergeCell ref="I51:J51"/>
    <mergeCell ref="M51:N51"/>
    <mergeCell ref="H52:I52"/>
    <mergeCell ref="K52:L52"/>
    <mergeCell ref="I65:J65"/>
    <mergeCell ref="M65:N65"/>
    <mergeCell ref="R65:S65"/>
    <mergeCell ref="H66:I66"/>
    <mergeCell ref="K66:L66"/>
    <mergeCell ref="Q66:R66"/>
    <mergeCell ref="G60:H60"/>
    <mergeCell ref="J60:K60"/>
    <mergeCell ref="M60:N60"/>
    <mergeCell ref="I64:J64"/>
    <mergeCell ref="M64:N64"/>
    <mergeCell ref="R64:S64"/>
    <mergeCell ref="H72:I72"/>
    <mergeCell ref="K72:L72"/>
    <mergeCell ref="Q72:R72"/>
    <mergeCell ref="I74:J74"/>
    <mergeCell ref="M74:N74"/>
    <mergeCell ref="R74:S74"/>
    <mergeCell ref="G68:H68"/>
    <mergeCell ref="J68:K68"/>
    <mergeCell ref="M68:N68"/>
    <mergeCell ref="I71:J71"/>
    <mergeCell ref="M71:N71"/>
    <mergeCell ref="R71:S71"/>
    <mergeCell ref="H78:I78"/>
    <mergeCell ref="K78:L78"/>
    <mergeCell ref="H79:I79"/>
    <mergeCell ref="K79:L79"/>
    <mergeCell ref="N79:O79"/>
    <mergeCell ref="Q79:R79"/>
    <mergeCell ref="H75:I75"/>
    <mergeCell ref="K75:L75"/>
    <mergeCell ref="N75:O75"/>
    <mergeCell ref="Q75:R75"/>
    <mergeCell ref="H77:I77"/>
    <mergeCell ref="K77:L77"/>
    <mergeCell ref="Q95:R95"/>
    <mergeCell ref="G118:H118"/>
    <mergeCell ref="J118:K118"/>
    <mergeCell ref="O118:P118"/>
    <mergeCell ref="M84:N84"/>
    <mergeCell ref="P84:Q84"/>
    <mergeCell ref="G85:H85"/>
    <mergeCell ref="G90:H90"/>
    <mergeCell ref="J90:K90"/>
    <mergeCell ref="H91:I91"/>
    <mergeCell ref="K91:L91"/>
    <mergeCell ref="G119:H119"/>
    <mergeCell ref="J119:K119"/>
    <mergeCell ref="M119:N119"/>
    <mergeCell ref="G120:H120"/>
    <mergeCell ref="J120:K120"/>
    <mergeCell ref="O120:P120"/>
    <mergeCell ref="H95:I95"/>
    <mergeCell ref="K95:L95"/>
    <mergeCell ref="N95:O95"/>
    <mergeCell ref="H147:I147"/>
    <mergeCell ref="K147:L147"/>
    <mergeCell ref="H148:I148"/>
    <mergeCell ref="K148:L148"/>
    <mergeCell ref="H162:I162"/>
    <mergeCell ref="K162:L162"/>
    <mergeCell ref="G121:H121"/>
    <mergeCell ref="J121:K121"/>
    <mergeCell ref="M121:N121"/>
    <mergeCell ref="H125:I125"/>
    <mergeCell ref="K125:L125"/>
    <mergeCell ref="H126:I126"/>
    <mergeCell ref="K126:L126"/>
    <mergeCell ref="J165:K165"/>
    <mergeCell ref="H166:I166"/>
    <mergeCell ref="K166:L166"/>
    <mergeCell ref="P166:Q166"/>
    <mergeCell ref="S166:T166"/>
    <mergeCell ref="J167:K167"/>
    <mergeCell ref="P162:Q162"/>
    <mergeCell ref="S162:T162"/>
    <mergeCell ref="J163:K163"/>
    <mergeCell ref="H164:I164"/>
    <mergeCell ref="K164:L164"/>
    <mergeCell ref="P164:Q164"/>
    <mergeCell ref="S164:T164"/>
    <mergeCell ref="N193:O193"/>
    <mergeCell ref="R193:S193"/>
    <mergeCell ref="H195:I195"/>
    <mergeCell ref="K195:L195"/>
    <mergeCell ref="N195:O195"/>
    <mergeCell ref="R195:S195"/>
    <mergeCell ref="G180:H180"/>
    <mergeCell ref="J180:K180"/>
    <mergeCell ref="G186:H186"/>
    <mergeCell ref="J186:K186"/>
    <mergeCell ref="H193:I193"/>
    <mergeCell ref="K193:L193"/>
    <mergeCell ref="W67:Y67"/>
    <mergeCell ref="W68:Y68"/>
    <mergeCell ref="W71:Y71"/>
    <mergeCell ref="W73:Y73"/>
    <mergeCell ref="W74:Y74"/>
    <mergeCell ref="W76:Y76"/>
    <mergeCell ref="G208:H208"/>
    <mergeCell ref="L208:M208"/>
    <mergeCell ref="W49:Y49"/>
    <mergeCell ref="W51:Y51"/>
    <mergeCell ref="W53:Y53"/>
    <mergeCell ref="W54:Y54"/>
    <mergeCell ref="W55:Y55"/>
    <mergeCell ref="W60:Y60"/>
    <mergeCell ref="W64:Y64"/>
    <mergeCell ref="W65:Y65"/>
    <mergeCell ref="H196:I196"/>
    <mergeCell ref="K196:L196"/>
    <mergeCell ref="N196:O196"/>
    <mergeCell ref="R196:S196"/>
    <mergeCell ref="H198:I198"/>
    <mergeCell ref="K198:L198"/>
    <mergeCell ref="N198:O198"/>
    <mergeCell ref="R198:S198"/>
    <mergeCell ref="W96:Y96"/>
    <mergeCell ref="W118:Y118"/>
    <mergeCell ref="W119:Y119"/>
    <mergeCell ref="W120:Y120"/>
    <mergeCell ref="W121:Y121"/>
    <mergeCell ref="W125:Y125"/>
    <mergeCell ref="W77:Y77"/>
    <mergeCell ref="W78:Y78"/>
    <mergeCell ref="W80:Y80"/>
    <mergeCell ref="W85:Y85"/>
    <mergeCell ref="W90:Y90"/>
    <mergeCell ref="W91:Y91"/>
    <mergeCell ref="W165:Y165"/>
    <mergeCell ref="W167:Y167"/>
    <mergeCell ref="W177:Y177"/>
    <mergeCell ref="W180:Y180"/>
    <mergeCell ref="W126:Y126"/>
    <mergeCell ref="W147:Y147"/>
    <mergeCell ref="W148:Y148"/>
    <mergeCell ref="W152:Y152"/>
    <mergeCell ref="W153:Y153"/>
    <mergeCell ref="W157:Y157"/>
    <mergeCell ref="W217:Y217"/>
    <mergeCell ref="W220:Y220"/>
    <mergeCell ref="W223:Y223"/>
    <mergeCell ref="Z55:AB55"/>
    <mergeCell ref="Z60:AB60"/>
    <mergeCell ref="Z68:AB68"/>
    <mergeCell ref="Z80:AB80"/>
    <mergeCell ref="Z85:AB85"/>
    <mergeCell ref="Z91:AB91"/>
    <mergeCell ref="Z96:AB96"/>
    <mergeCell ref="W198:Y198"/>
    <mergeCell ref="W202:Y202"/>
    <mergeCell ref="W205:Y205"/>
    <mergeCell ref="W208:Y208"/>
    <mergeCell ref="W211:Y211"/>
    <mergeCell ref="W214:Y214"/>
    <mergeCell ref="W185:Y185"/>
    <mergeCell ref="W186:Y186"/>
    <mergeCell ref="W190:Y190"/>
    <mergeCell ref="W194:Y194"/>
    <mergeCell ref="W195:Y195"/>
    <mergeCell ref="W197:Y197"/>
    <mergeCell ref="W159:Y159"/>
    <mergeCell ref="W163:Y163"/>
    <mergeCell ref="Z180:AB180"/>
    <mergeCell ref="Z186:AB186"/>
    <mergeCell ref="Z190:AB190"/>
    <mergeCell ref="Z198:AB198"/>
    <mergeCell ref="Z121:AB121"/>
    <mergeCell ref="Z126:AB126"/>
    <mergeCell ref="Z148:AB148"/>
    <mergeCell ref="Z153:AB153"/>
    <mergeCell ref="Z157:AB157"/>
    <mergeCell ref="Z159:AB159"/>
    <mergeCell ref="A157:D157"/>
    <mergeCell ref="A176:D176"/>
    <mergeCell ref="A184:D184"/>
    <mergeCell ref="A190:D190"/>
    <mergeCell ref="A202:D202"/>
    <mergeCell ref="A219:D219"/>
    <mergeCell ref="Z220:AB220"/>
    <mergeCell ref="Z223:AB223"/>
    <mergeCell ref="A48:D48"/>
    <mergeCell ref="A59:D59"/>
    <mergeCell ref="A64:D64"/>
    <mergeCell ref="A84:D84"/>
    <mergeCell ref="A90:D90"/>
    <mergeCell ref="A95:D95"/>
    <mergeCell ref="A147:D147"/>
    <mergeCell ref="A152:D152"/>
    <mergeCell ref="Z202:AB202"/>
    <mergeCell ref="Z205:AB205"/>
    <mergeCell ref="Z208:AB208"/>
    <mergeCell ref="Z211:AB211"/>
    <mergeCell ref="Z214:AB214"/>
    <mergeCell ref="Z217:AB217"/>
    <mergeCell ref="Z167:AB167"/>
    <mergeCell ref="Z177:AB177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276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277</v>
      </c>
      <c r="F2" s="37" t="s">
        <v>278</v>
      </c>
      <c r="G2" s="38" t="s">
        <v>144</v>
      </c>
    </row>
    <row r="3" spans="1:7" ht="15" customHeight="1" thickTop="1">
      <c r="A3" s="74" t="s">
        <v>162</v>
      </c>
      <c r="B3" s="75"/>
      <c r="C3" s="76"/>
      <c r="D3" s="33" t="s">
        <v>36</v>
      </c>
      <c r="E3" s="34">
        <f>'청남 교대 총괄 일반수량 집계표'!G3</f>
        <v>246.239</v>
      </c>
      <c r="F3" s="34" t="s">
        <v>35</v>
      </c>
      <c r="G3" s="40">
        <f t="shared" ref="G3:G34" si="0">SUM(E3:F3)</f>
        <v>246.239</v>
      </c>
    </row>
    <row r="4" spans="1:7" ht="15" customHeight="1">
      <c r="A4" s="77" t="s">
        <v>99</v>
      </c>
      <c r="B4" s="70" t="s">
        <v>102</v>
      </c>
      <c r="C4" s="70" t="s">
        <v>101</v>
      </c>
      <c r="D4" s="33" t="s">
        <v>24</v>
      </c>
      <c r="E4" s="34">
        <f>'청남 교대 총괄 일반수량 집계표'!G5</f>
        <v>10.41</v>
      </c>
      <c r="F4" s="34">
        <f>'청남 교각 총괄 일반수량 집계표'!G4</f>
        <v>7.6199999999999992</v>
      </c>
      <c r="G4" s="40">
        <f t="shared" si="0"/>
        <v>18.03</v>
      </c>
    </row>
    <row r="5" spans="1:7" ht="15" customHeight="1">
      <c r="A5" s="78"/>
      <c r="B5" s="73"/>
      <c r="C5" s="71"/>
      <c r="D5" s="33" t="s">
        <v>24</v>
      </c>
      <c r="E5" s="34">
        <v>25.943999999999999</v>
      </c>
      <c r="F5" s="34" t="s">
        <v>35</v>
      </c>
      <c r="G5" s="40">
        <f t="shared" si="0"/>
        <v>25.943999999999999</v>
      </c>
    </row>
    <row r="6" spans="1:7" ht="15" customHeight="1">
      <c r="A6" s="78"/>
      <c r="B6" s="33" t="s">
        <v>163</v>
      </c>
      <c r="C6" s="71"/>
      <c r="D6" s="33" t="s">
        <v>24</v>
      </c>
      <c r="E6" s="34">
        <f>'청남 교대 총괄 일반수량 집계표'!G6</f>
        <v>24.624000000000002</v>
      </c>
      <c r="F6" s="34" t="s">
        <v>35</v>
      </c>
      <c r="G6" s="40">
        <f t="shared" si="0"/>
        <v>24.624000000000002</v>
      </c>
    </row>
    <row r="7" spans="1:7" ht="15" customHeight="1">
      <c r="A7" s="78"/>
      <c r="B7" s="33" t="s">
        <v>182</v>
      </c>
      <c r="C7" s="71"/>
      <c r="D7" s="33" t="s">
        <v>24</v>
      </c>
      <c r="E7" s="34">
        <f>'청남 교대 총괄 일반수량 집계표'!G7</f>
        <v>463.17399999999998</v>
      </c>
      <c r="F7" s="34" t="s">
        <v>35</v>
      </c>
      <c r="G7" s="40">
        <f t="shared" si="0"/>
        <v>463.17399999999998</v>
      </c>
    </row>
    <row r="8" spans="1:7" ht="15" customHeight="1">
      <c r="A8" s="79"/>
      <c r="B8" s="33" t="s">
        <v>100</v>
      </c>
      <c r="C8" s="73"/>
      <c r="D8" s="33" t="s">
        <v>24</v>
      </c>
      <c r="E8" s="34" t="s">
        <v>35</v>
      </c>
      <c r="F8" s="34">
        <f>'청남 교각 총괄 일반수량 집계표'!G3</f>
        <v>291.31900000000002</v>
      </c>
      <c r="G8" s="40">
        <f t="shared" si="0"/>
        <v>291.31900000000002</v>
      </c>
    </row>
    <row r="9" spans="1:7" ht="15" customHeight="1">
      <c r="A9" s="77" t="s">
        <v>103</v>
      </c>
      <c r="B9" s="33" t="s">
        <v>104</v>
      </c>
      <c r="C9" s="33" t="s">
        <v>105</v>
      </c>
      <c r="D9" s="33" t="s">
        <v>24</v>
      </c>
      <c r="E9" s="34">
        <f>'청남 교대 총괄 일반수량 집계표'!G8</f>
        <v>492.428</v>
      </c>
      <c r="F9" s="34">
        <f>'청남 교각 총괄 일반수량 집계표'!G5</f>
        <v>291.31900000000002</v>
      </c>
      <c r="G9" s="40">
        <f t="shared" si="0"/>
        <v>783.74700000000007</v>
      </c>
    </row>
    <row r="10" spans="1:7" ht="15" customHeight="1">
      <c r="A10" s="79"/>
      <c r="B10" s="33" t="s">
        <v>106</v>
      </c>
      <c r="C10" s="33" t="s">
        <v>101</v>
      </c>
      <c r="D10" s="33" t="s">
        <v>24</v>
      </c>
      <c r="E10" s="34">
        <f>'청남 교대 총괄 일반수량 집계표'!G9</f>
        <v>25.943999999999999</v>
      </c>
      <c r="F10" s="34">
        <f>'청남 교각 총괄 일반수량 집계표'!G6</f>
        <v>7.6199999999999992</v>
      </c>
      <c r="G10" s="40">
        <f t="shared" si="0"/>
        <v>33.564</v>
      </c>
    </row>
    <row r="11" spans="1:7" ht="15" customHeight="1">
      <c r="A11" s="77" t="s">
        <v>107</v>
      </c>
      <c r="B11" s="70" t="s">
        <v>108</v>
      </c>
      <c r="C11" s="33" t="s">
        <v>109</v>
      </c>
      <c r="D11" s="33" t="s">
        <v>36</v>
      </c>
      <c r="E11" s="34">
        <f>'청남 교대 총괄 일반수량 집계표'!G10</f>
        <v>442.12900000000002</v>
      </c>
      <c r="F11" s="34">
        <f>'청남 교각 총괄 일반수량 집계표'!G7</f>
        <v>43.367999999999995</v>
      </c>
      <c r="G11" s="40">
        <f t="shared" si="0"/>
        <v>485.49700000000001</v>
      </c>
    </row>
    <row r="12" spans="1:7" ht="15" customHeight="1">
      <c r="A12" s="78"/>
      <c r="B12" s="73"/>
      <c r="C12" s="33" t="s">
        <v>110</v>
      </c>
      <c r="D12" s="33" t="s">
        <v>36</v>
      </c>
      <c r="E12" s="34">
        <f>'청남 교대 총괄 일반수량 집계표'!G11</f>
        <v>64.265999999999991</v>
      </c>
      <c r="F12" s="34">
        <f>'청남 교각 총괄 일반수량 집계표'!G8</f>
        <v>98.709000000000003</v>
      </c>
      <c r="G12" s="40">
        <f t="shared" si="0"/>
        <v>162.97499999999999</v>
      </c>
    </row>
    <row r="13" spans="1:7" ht="15" customHeight="1">
      <c r="A13" s="78"/>
      <c r="B13" s="70" t="s">
        <v>217</v>
      </c>
      <c r="C13" s="33" t="s">
        <v>109</v>
      </c>
      <c r="D13" s="33" t="s">
        <v>36</v>
      </c>
      <c r="E13" s="34">
        <f>'청남 교대 총괄 일반수량 집계표'!G12</f>
        <v>94.441000000000003</v>
      </c>
      <c r="F13" s="34" t="s">
        <v>35</v>
      </c>
      <c r="G13" s="40">
        <f t="shared" si="0"/>
        <v>94.441000000000003</v>
      </c>
    </row>
    <row r="14" spans="1:7" ht="15" customHeight="1">
      <c r="A14" s="78"/>
      <c r="B14" s="73"/>
      <c r="C14" s="33" t="s">
        <v>110</v>
      </c>
      <c r="D14" s="33" t="s">
        <v>36</v>
      </c>
      <c r="E14" s="34">
        <f>'청남 교대 총괄 일반수량 집계표'!G13</f>
        <v>18.593</v>
      </c>
      <c r="F14" s="34" t="s">
        <v>35</v>
      </c>
      <c r="G14" s="40">
        <f t="shared" si="0"/>
        <v>18.593</v>
      </c>
    </row>
    <row r="15" spans="1:7" ht="15" customHeight="1">
      <c r="A15" s="78"/>
      <c r="B15" s="33" t="s">
        <v>111</v>
      </c>
      <c r="C15" s="70" t="s">
        <v>109</v>
      </c>
      <c r="D15" s="33" t="s">
        <v>36</v>
      </c>
      <c r="E15" s="34" t="s">
        <v>35</v>
      </c>
      <c r="F15" s="34">
        <f>'청남 교각 총괄 일반수량 집계표'!G9</f>
        <v>90.320999999999998</v>
      </c>
      <c r="G15" s="40">
        <f t="shared" si="0"/>
        <v>90.320999999999998</v>
      </c>
    </row>
    <row r="16" spans="1:7" ht="15" customHeight="1">
      <c r="A16" s="78"/>
      <c r="B16" s="33" t="s">
        <v>112</v>
      </c>
      <c r="C16" s="71"/>
      <c r="D16" s="33" t="s">
        <v>36</v>
      </c>
      <c r="E16" s="34">
        <f>'청남 교대 총괄 일반수량 집계표'!G14</f>
        <v>116.488</v>
      </c>
      <c r="F16" s="34">
        <f>'청남 교각 총괄 일반수량 집계표'!G10</f>
        <v>95.6</v>
      </c>
      <c r="G16" s="40">
        <f t="shared" si="0"/>
        <v>212.08799999999999</v>
      </c>
    </row>
    <row r="17" spans="1:7" ht="15" customHeight="1">
      <c r="A17" s="79"/>
      <c r="B17" s="33" t="s">
        <v>113</v>
      </c>
      <c r="C17" s="73"/>
      <c r="D17" s="33" t="s">
        <v>36</v>
      </c>
      <c r="E17" s="34">
        <f>'청남 교대 총괄 일반수량 집계표'!G15</f>
        <v>14.956</v>
      </c>
      <c r="F17" s="34">
        <f>'청남 교각 총괄 일반수량 집계표'!G11</f>
        <v>4.9399999999999995</v>
      </c>
      <c r="G17" s="40">
        <f t="shared" si="0"/>
        <v>19.896000000000001</v>
      </c>
    </row>
    <row r="18" spans="1:7" ht="15" customHeight="1">
      <c r="A18" s="77" t="s">
        <v>114</v>
      </c>
      <c r="B18" s="65" t="s">
        <v>115</v>
      </c>
      <c r="C18" s="58"/>
      <c r="D18" s="33" t="s">
        <v>24</v>
      </c>
      <c r="E18" s="34">
        <f>'청남 교대 총괄 일반수량 집계표'!G16</f>
        <v>65.658999999999992</v>
      </c>
      <c r="F18" s="34">
        <f>'청남 교각 총괄 일반수량 집계표'!G12</f>
        <v>272.55200000000002</v>
      </c>
      <c r="G18" s="40">
        <f t="shared" si="0"/>
        <v>338.21100000000001</v>
      </c>
    </row>
    <row r="19" spans="1:7" ht="15" customHeight="1">
      <c r="A19" s="79"/>
      <c r="B19" s="65" t="s">
        <v>116</v>
      </c>
      <c r="C19" s="58"/>
      <c r="D19" s="33" t="s">
        <v>36</v>
      </c>
      <c r="E19" s="34">
        <f>'청남 교대 총괄 일반수량 집계표'!G17</f>
        <v>19.161999999999999</v>
      </c>
      <c r="F19" s="34">
        <f>'청남 교각 총괄 일반수량 집계표'!G13</f>
        <v>118.5</v>
      </c>
      <c r="G19" s="40">
        <f t="shared" si="0"/>
        <v>137.66200000000001</v>
      </c>
    </row>
    <row r="20" spans="1:7" ht="15" customHeight="1">
      <c r="A20" s="39" t="s">
        <v>183</v>
      </c>
      <c r="B20" s="33" t="s">
        <v>184</v>
      </c>
      <c r="C20" s="33" t="s">
        <v>185</v>
      </c>
      <c r="D20" s="33" t="s">
        <v>171</v>
      </c>
      <c r="E20" s="35">
        <f>'청남 교대 총괄 일반수량 집계표'!G18</f>
        <v>48</v>
      </c>
      <c r="F20" s="35" t="s">
        <v>35</v>
      </c>
      <c r="G20" s="41">
        <f t="shared" si="0"/>
        <v>48</v>
      </c>
    </row>
    <row r="21" spans="1:7" ht="15" customHeight="1">
      <c r="A21" s="56" t="s">
        <v>117</v>
      </c>
      <c r="B21" s="58"/>
      <c r="C21" s="33" t="s">
        <v>118</v>
      </c>
      <c r="D21" s="33" t="s">
        <v>36</v>
      </c>
      <c r="E21" s="34">
        <f>'청남 교대 총괄 일반수량 집계표'!G19</f>
        <v>535.79</v>
      </c>
      <c r="F21" s="34">
        <f>'청남 교각 총괄 일반수량 집계표'!G14</f>
        <v>488.51400000000001</v>
      </c>
      <c r="G21" s="40">
        <f t="shared" si="0"/>
        <v>1024.3040000000001</v>
      </c>
    </row>
    <row r="22" spans="1:7" ht="15" customHeight="1">
      <c r="A22" s="56" t="s">
        <v>119</v>
      </c>
      <c r="B22" s="57"/>
      <c r="C22" s="58"/>
      <c r="D22" s="33" t="s">
        <v>56</v>
      </c>
      <c r="E22" s="34">
        <f>'청남 교대 총괄 일반수량 집계표'!G20</f>
        <v>304.8</v>
      </c>
      <c r="F22" s="34">
        <f>'청남 교각 총괄 일반수량 집계표'!G15</f>
        <v>271.8</v>
      </c>
      <c r="G22" s="40">
        <f t="shared" si="0"/>
        <v>576.6</v>
      </c>
    </row>
    <row r="23" spans="1:7" ht="15" customHeight="1">
      <c r="A23" s="77" t="s">
        <v>120</v>
      </c>
      <c r="B23" s="70" t="s">
        <v>121</v>
      </c>
      <c r="C23" s="33" t="s">
        <v>62</v>
      </c>
      <c r="D23" s="33" t="s">
        <v>61</v>
      </c>
      <c r="E23" s="35">
        <f>'청남 교대 총괄 일반수량 집계표'!G21</f>
        <v>8</v>
      </c>
      <c r="F23" s="35">
        <f>'청남 교각 총괄 일반수량 집계표'!G17</f>
        <v>12</v>
      </c>
      <c r="G23" s="41">
        <f t="shared" si="0"/>
        <v>20</v>
      </c>
    </row>
    <row r="24" spans="1:7" ht="15" customHeight="1">
      <c r="A24" s="78"/>
      <c r="B24" s="71"/>
      <c r="C24" s="33" t="s">
        <v>60</v>
      </c>
      <c r="D24" s="33" t="s">
        <v>61</v>
      </c>
      <c r="E24" s="35">
        <f>'청남 교대 총괄 일반수량 집계표'!G22</f>
        <v>2</v>
      </c>
      <c r="F24" s="35">
        <f>'청남 교각 총괄 일반수량 집계표'!G18</f>
        <v>7</v>
      </c>
      <c r="G24" s="41">
        <f t="shared" si="0"/>
        <v>9</v>
      </c>
    </row>
    <row r="25" spans="1:7" ht="15" customHeight="1">
      <c r="A25" s="79"/>
      <c r="B25" s="73"/>
      <c r="C25" s="33" t="s">
        <v>147</v>
      </c>
      <c r="D25" s="33" t="s">
        <v>61</v>
      </c>
      <c r="E25" s="35" t="s">
        <v>35</v>
      </c>
      <c r="F25" s="35">
        <f>'청남 교각 총괄 일반수량 집계표'!G16</f>
        <v>1</v>
      </c>
      <c r="G25" s="41">
        <f t="shared" si="0"/>
        <v>1</v>
      </c>
    </row>
    <row r="26" spans="1:7" ht="15" customHeight="1">
      <c r="A26" s="56" t="s">
        <v>122</v>
      </c>
      <c r="B26" s="57"/>
      <c r="C26" s="58"/>
      <c r="D26" s="33" t="s">
        <v>24</v>
      </c>
      <c r="E26" s="34">
        <f>'청남 교대 총괄 일반수량 집계표'!G23</f>
        <v>0.38</v>
      </c>
      <c r="F26" s="34">
        <f>'청남 교각 총괄 일반수량 집계표'!G19</f>
        <v>0.83799999999999997</v>
      </c>
      <c r="G26" s="40">
        <f t="shared" si="0"/>
        <v>1.218</v>
      </c>
    </row>
    <row r="27" spans="1:7" ht="15" customHeight="1">
      <c r="A27" s="59" t="s">
        <v>123</v>
      </c>
      <c r="B27" s="60"/>
      <c r="C27" s="33" t="s">
        <v>124</v>
      </c>
      <c r="D27" s="33" t="s">
        <v>71</v>
      </c>
      <c r="E27" s="34">
        <f>'청남 교대 총괄 일반수량 집계표'!G24</f>
        <v>688.36599999999999</v>
      </c>
      <c r="F27" s="34">
        <f>'청남 교각 총괄 일반수량 집계표'!G20</f>
        <v>318.49799999999999</v>
      </c>
      <c r="G27" s="40">
        <f t="shared" si="0"/>
        <v>1006.864</v>
      </c>
    </row>
    <row r="28" spans="1:7" ht="15" customHeight="1">
      <c r="A28" s="63"/>
      <c r="B28" s="64"/>
      <c r="C28" s="33" t="s">
        <v>125</v>
      </c>
      <c r="D28" s="33" t="s">
        <v>71</v>
      </c>
      <c r="E28" s="34">
        <f>'청남 교대 총괄 일반수량 집계표'!G25</f>
        <v>248.16499999999999</v>
      </c>
      <c r="F28" s="34">
        <f>'청남 교각 총괄 일반수량 집계표'!G21</f>
        <v>71.34</v>
      </c>
      <c r="G28" s="40">
        <f t="shared" si="0"/>
        <v>319.505</v>
      </c>
    </row>
    <row r="29" spans="1:7" ht="15" customHeight="1">
      <c r="A29" s="56" t="s">
        <v>126</v>
      </c>
      <c r="B29" s="57"/>
      <c r="C29" s="58"/>
      <c r="D29" s="33" t="s">
        <v>71</v>
      </c>
      <c r="E29" s="34">
        <f>'청남 교대 총괄 일반수량 집계표'!G26</f>
        <v>824.10699999999997</v>
      </c>
      <c r="F29" s="34">
        <f>'청남 교각 총괄 일반수량 집계표'!G22</f>
        <v>273.89800000000002</v>
      </c>
      <c r="G29" s="40">
        <f t="shared" si="0"/>
        <v>1098.0050000000001</v>
      </c>
    </row>
    <row r="30" spans="1:7" ht="15" customHeight="1">
      <c r="A30" s="56" t="s">
        <v>218</v>
      </c>
      <c r="B30" s="58"/>
      <c r="C30" s="33" t="s">
        <v>219</v>
      </c>
      <c r="D30" s="33" t="s">
        <v>71</v>
      </c>
      <c r="E30" s="34">
        <f>'청남 교대 총괄 일반수량 집계표'!G27</f>
        <v>339.46699999999998</v>
      </c>
      <c r="F30" s="34" t="s">
        <v>35</v>
      </c>
      <c r="G30" s="40">
        <f t="shared" si="0"/>
        <v>339.46699999999998</v>
      </c>
    </row>
    <row r="31" spans="1:7" ht="15" customHeight="1">
      <c r="A31" s="59" t="s">
        <v>127</v>
      </c>
      <c r="B31" s="60"/>
      <c r="C31" s="33" t="s">
        <v>185</v>
      </c>
      <c r="D31" s="33" t="s">
        <v>80</v>
      </c>
      <c r="E31" s="34">
        <f>'청남 교대 총괄 일반수량 집계표'!G28</f>
        <v>0.40200000000000002</v>
      </c>
      <c r="F31" s="34" t="s">
        <v>35</v>
      </c>
      <c r="G31" s="40">
        <f t="shared" si="0"/>
        <v>0.40200000000000002</v>
      </c>
    </row>
    <row r="32" spans="1:7" ht="15" customHeight="1">
      <c r="A32" s="61"/>
      <c r="B32" s="62"/>
      <c r="C32" s="33" t="s">
        <v>186</v>
      </c>
      <c r="D32" s="33" t="s">
        <v>80</v>
      </c>
      <c r="E32" s="34">
        <f>'청남 교대 총괄 일반수량 집계표'!G29</f>
        <v>8.5749999999999993</v>
      </c>
      <c r="F32" s="34" t="s">
        <v>35</v>
      </c>
      <c r="G32" s="40">
        <f t="shared" si="0"/>
        <v>8.5749999999999993</v>
      </c>
    </row>
    <row r="33" spans="1:7" ht="15" customHeight="1">
      <c r="A33" s="61"/>
      <c r="B33" s="62"/>
      <c r="C33" s="33" t="s">
        <v>238</v>
      </c>
      <c r="D33" s="33" t="s">
        <v>80</v>
      </c>
      <c r="E33" s="34">
        <f>'청남 교대 총괄 일반수량 집계표'!G30</f>
        <v>38.429000000000002</v>
      </c>
      <c r="F33" s="34" t="s">
        <v>35</v>
      </c>
      <c r="G33" s="40">
        <f t="shared" si="0"/>
        <v>38.429000000000002</v>
      </c>
    </row>
    <row r="34" spans="1:7" ht="15" customHeight="1">
      <c r="A34" s="63"/>
      <c r="B34" s="64"/>
      <c r="C34" s="33" t="s">
        <v>128</v>
      </c>
      <c r="D34" s="33" t="s">
        <v>80</v>
      </c>
      <c r="E34" s="34" t="s">
        <v>35</v>
      </c>
      <c r="F34" s="34">
        <f>'청남 교각 총괄 일반수량 집계표'!G23</f>
        <v>38.417999999999999</v>
      </c>
      <c r="G34" s="40">
        <f t="shared" si="0"/>
        <v>38.417999999999999</v>
      </c>
    </row>
    <row r="35" spans="1:7" ht="15" customHeight="1">
      <c r="A35" s="39" t="s">
        <v>187</v>
      </c>
      <c r="B35" s="65" t="s">
        <v>188</v>
      </c>
      <c r="C35" s="58"/>
      <c r="D35" s="33" t="s">
        <v>36</v>
      </c>
      <c r="E35" s="34">
        <f>'청남 교대 총괄 일반수량 집계표'!G31</f>
        <v>19.549999999999997</v>
      </c>
      <c r="F35" s="34" t="s">
        <v>35</v>
      </c>
      <c r="G35" s="40">
        <f t="shared" ref="G35:G66" si="1">SUM(E35:F35)</f>
        <v>19.549999999999997</v>
      </c>
    </row>
    <row r="36" spans="1:7" ht="15" customHeight="1">
      <c r="A36" s="56" t="s">
        <v>129</v>
      </c>
      <c r="B36" s="57"/>
      <c r="C36" s="58"/>
      <c r="D36" s="33" t="s">
        <v>80</v>
      </c>
      <c r="E36" s="34">
        <f>'청남 교대 총괄 일반수량 집계표'!G32</f>
        <v>0.56099999999999994</v>
      </c>
      <c r="F36" s="34">
        <f>'청남 교각 총괄 일반수량 집계표'!G24</f>
        <v>1.266</v>
      </c>
      <c r="G36" s="40">
        <f t="shared" si="1"/>
        <v>1.827</v>
      </c>
    </row>
    <row r="37" spans="1:7" ht="15" customHeight="1">
      <c r="A37" s="77" t="s">
        <v>130</v>
      </c>
      <c r="B37" s="70" t="s">
        <v>131</v>
      </c>
      <c r="C37" s="33" t="s">
        <v>132</v>
      </c>
      <c r="D37" s="33" t="s">
        <v>86</v>
      </c>
      <c r="E37" s="35" t="s">
        <v>35</v>
      </c>
      <c r="F37" s="35">
        <f>'청남 교각 총괄 일반수량 집계표'!G25</f>
        <v>2</v>
      </c>
      <c r="G37" s="41">
        <f t="shared" si="1"/>
        <v>2</v>
      </c>
    </row>
    <row r="38" spans="1:7" ht="15" customHeight="1">
      <c r="A38" s="78"/>
      <c r="B38" s="71"/>
      <c r="C38" s="33" t="s">
        <v>133</v>
      </c>
      <c r="D38" s="33" t="s">
        <v>86</v>
      </c>
      <c r="E38" s="35" t="s">
        <v>35</v>
      </c>
      <c r="F38" s="35">
        <f>'청남 교각 총괄 일반수량 집계표'!G26</f>
        <v>4</v>
      </c>
      <c r="G38" s="41">
        <f t="shared" si="1"/>
        <v>4</v>
      </c>
    </row>
    <row r="39" spans="1:7" ht="15" customHeight="1">
      <c r="A39" s="78"/>
      <c r="B39" s="71"/>
      <c r="C39" s="33" t="s">
        <v>134</v>
      </c>
      <c r="D39" s="33" t="s">
        <v>56</v>
      </c>
      <c r="E39" s="34" t="s">
        <v>35</v>
      </c>
      <c r="F39" s="34">
        <f>'청남 교각 총괄 일반수량 집계표'!G27</f>
        <v>323.39999999999998</v>
      </c>
      <c r="G39" s="40">
        <f t="shared" si="1"/>
        <v>323.39999999999998</v>
      </c>
    </row>
    <row r="40" spans="1:7" ht="15" customHeight="1">
      <c r="A40" s="78"/>
      <c r="B40" s="71"/>
      <c r="C40" s="33" t="s">
        <v>135</v>
      </c>
      <c r="D40" s="33" t="s">
        <v>56</v>
      </c>
      <c r="E40" s="34" t="s">
        <v>35</v>
      </c>
      <c r="F40" s="34">
        <f>'청남 교각 총괄 일반수량 집계표'!G28</f>
        <v>274.67599999999999</v>
      </c>
      <c r="G40" s="40">
        <f t="shared" si="1"/>
        <v>274.67599999999999</v>
      </c>
    </row>
    <row r="41" spans="1:7" ht="15" customHeight="1">
      <c r="A41" s="78"/>
      <c r="B41" s="71"/>
      <c r="C41" s="33" t="s">
        <v>136</v>
      </c>
      <c r="D41" s="33" t="s">
        <v>56</v>
      </c>
      <c r="E41" s="34" t="s">
        <v>35</v>
      </c>
      <c r="F41" s="34">
        <f>'청남 교각 총괄 일반수량 집계표'!G29</f>
        <v>26.124000000000002</v>
      </c>
      <c r="G41" s="40">
        <f t="shared" si="1"/>
        <v>26.124000000000002</v>
      </c>
    </row>
    <row r="42" spans="1:7" ht="15" customHeight="1">
      <c r="A42" s="78"/>
      <c r="B42" s="71"/>
      <c r="C42" s="33" t="s">
        <v>137</v>
      </c>
      <c r="D42" s="33" t="s">
        <v>24</v>
      </c>
      <c r="E42" s="34" t="s">
        <v>35</v>
      </c>
      <c r="F42" s="34">
        <f>'청남 교각 총괄 일반수량 집계표'!G30</f>
        <v>108.47800000000001</v>
      </c>
      <c r="G42" s="40">
        <f t="shared" si="1"/>
        <v>108.47800000000001</v>
      </c>
    </row>
    <row r="43" spans="1:7" ht="15" customHeight="1">
      <c r="A43" s="78"/>
      <c r="B43" s="71"/>
      <c r="C43" s="33" t="s">
        <v>138</v>
      </c>
      <c r="D43" s="33" t="s">
        <v>24</v>
      </c>
      <c r="E43" s="34" t="s">
        <v>35</v>
      </c>
      <c r="F43" s="34">
        <f>'청남 교각 총괄 일반수량 집계표'!G31</f>
        <v>10.053999999999998</v>
      </c>
      <c r="G43" s="40">
        <f t="shared" si="1"/>
        <v>10.053999999999998</v>
      </c>
    </row>
    <row r="44" spans="1:7" ht="15" customHeight="1">
      <c r="A44" s="79"/>
      <c r="B44" s="73"/>
      <c r="C44" s="33" t="s">
        <v>139</v>
      </c>
      <c r="D44" s="33" t="s">
        <v>98</v>
      </c>
      <c r="E44" s="35" t="s">
        <v>35</v>
      </c>
      <c r="F44" s="35">
        <f>'청남 교각 총괄 일반수량 집계표'!G32</f>
        <v>36</v>
      </c>
      <c r="G44" s="41">
        <f t="shared" si="1"/>
        <v>36</v>
      </c>
    </row>
    <row r="45" spans="1:7" ht="15" customHeight="1">
      <c r="A45" s="77" t="s">
        <v>269</v>
      </c>
      <c r="B45" s="70" t="s">
        <v>270</v>
      </c>
      <c r="C45" s="33" t="s">
        <v>132</v>
      </c>
      <c r="D45" s="33" t="s">
        <v>86</v>
      </c>
      <c r="E45" s="35">
        <f>'청남 교대 총괄 일반수량 집계표'!G33</f>
        <v>1</v>
      </c>
      <c r="F45" s="35" t="s">
        <v>35</v>
      </c>
      <c r="G45" s="41">
        <f t="shared" si="1"/>
        <v>1</v>
      </c>
    </row>
    <row r="46" spans="1:7" ht="15" customHeight="1">
      <c r="A46" s="78"/>
      <c r="B46" s="71"/>
      <c r="C46" s="33" t="s">
        <v>133</v>
      </c>
      <c r="D46" s="33" t="s">
        <v>86</v>
      </c>
      <c r="E46" s="35">
        <f>'청남 교대 총괄 일반수량 집계표'!G34</f>
        <v>2</v>
      </c>
      <c r="F46" s="35" t="s">
        <v>35</v>
      </c>
      <c r="G46" s="41">
        <f t="shared" si="1"/>
        <v>2</v>
      </c>
    </row>
    <row r="47" spans="1:7" ht="15" customHeight="1">
      <c r="A47" s="78"/>
      <c r="B47" s="71"/>
      <c r="C47" s="33" t="s">
        <v>134</v>
      </c>
      <c r="D47" s="33" t="s">
        <v>56</v>
      </c>
      <c r="E47" s="34">
        <f>'청남 교대 총괄 일반수량 집계표'!G35</f>
        <v>117.6</v>
      </c>
      <c r="F47" s="34" t="s">
        <v>35</v>
      </c>
      <c r="G47" s="40">
        <f t="shared" si="1"/>
        <v>117.6</v>
      </c>
    </row>
    <row r="48" spans="1:7" ht="15" customHeight="1">
      <c r="A48" s="78"/>
      <c r="B48" s="71"/>
      <c r="C48" s="33" t="s">
        <v>135</v>
      </c>
      <c r="D48" s="33" t="s">
        <v>56</v>
      </c>
      <c r="E48" s="34">
        <f>'청남 교대 총괄 일반수량 집계표'!G36</f>
        <v>92.048000000000002</v>
      </c>
      <c r="F48" s="34" t="s">
        <v>35</v>
      </c>
      <c r="G48" s="40">
        <f t="shared" si="1"/>
        <v>92.048000000000002</v>
      </c>
    </row>
    <row r="49" spans="1:7" ht="15" customHeight="1">
      <c r="A49" s="78"/>
      <c r="B49" s="71"/>
      <c r="C49" s="33" t="s">
        <v>136</v>
      </c>
      <c r="D49" s="33" t="s">
        <v>56</v>
      </c>
      <c r="E49" s="34">
        <f>'청남 교대 총괄 일반수량 집계표'!G37</f>
        <v>16.751999999999999</v>
      </c>
      <c r="F49" s="34" t="s">
        <v>35</v>
      </c>
      <c r="G49" s="40">
        <f t="shared" si="1"/>
        <v>16.751999999999999</v>
      </c>
    </row>
    <row r="50" spans="1:7" ht="15" customHeight="1">
      <c r="A50" s="78"/>
      <c r="B50" s="71"/>
      <c r="C50" s="33" t="s">
        <v>137</v>
      </c>
      <c r="D50" s="33" t="s">
        <v>24</v>
      </c>
      <c r="E50" s="34">
        <f>'청남 교대 총괄 일반수량 집계표'!G38</f>
        <v>37.497999999999998</v>
      </c>
      <c r="F50" s="34" t="s">
        <v>35</v>
      </c>
      <c r="G50" s="40">
        <f t="shared" si="1"/>
        <v>37.497999999999998</v>
      </c>
    </row>
    <row r="51" spans="1:7" ht="15" customHeight="1">
      <c r="A51" s="78"/>
      <c r="B51" s="71"/>
      <c r="C51" s="33" t="s">
        <v>138</v>
      </c>
      <c r="D51" s="33" t="s">
        <v>24</v>
      </c>
      <c r="E51" s="34">
        <f>'청남 교대 총괄 일반수량 집계표'!G39</f>
        <v>6.5949999999999998</v>
      </c>
      <c r="F51" s="34" t="s">
        <v>35</v>
      </c>
      <c r="G51" s="40">
        <f t="shared" si="1"/>
        <v>6.5949999999999998</v>
      </c>
    </row>
    <row r="52" spans="1:7" ht="15" customHeight="1" thickBot="1">
      <c r="A52" s="80"/>
      <c r="B52" s="72"/>
      <c r="C52" s="43" t="s">
        <v>139</v>
      </c>
      <c r="D52" s="43" t="s">
        <v>98</v>
      </c>
      <c r="E52" s="44">
        <f>'청남 교대 총괄 일반수량 집계표'!G40</f>
        <v>16</v>
      </c>
      <c r="F52" s="44" t="s">
        <v>35</v>
      </c>
      <c r="G52" s="45">
        <f t="shared" si="1"/>
        <v>16</v>
      </c>
    </row>
    <row r="53" spans="1:7" ht="15" customHeight="1">
      <c r="A53" s="31"/>
      <c r="B53" s="31"/>
      <c r="C53" s="31"/>
      <c r="D53" s="31"/>
      <c r="E53" s="32"/>
      <c r="F53" s="32"/>
      <c r="G53" s="32"/>
    </row>
  </sheetData>
  <mergeCells count="29">
    <mergeCell ref="B13:B14"/>
    <mergeCell ref="B23:B25"/>
    <mergeCell ref="B37:B44"/>
    <mergeCell ref="A4:A8"/>
    <mergeCell ref="A9:A10"/>
    <mergeCell ref="A11:A17"/>
    <mergeCell ref="A18:A19"/>
    <mergeCell ref="A23:A25"/>
    <mergeCell ref="A1:G1"/>
    <mergeCell ref="A2:C2"/>
    <mergeCell ref="B45:B52"/>
    <mergeCell ref="C4:C8"/>
    <mergeCell ref="C15:C17"/>
    <mergeCell ref="A3:C3"/>
    <mergeCell ref="B18:C18"/>
    <mergeCell ref="B19:C19"/>
    <mergeCell ref="A21:B21"/>
    <mergeCell ref="A22:C22"/>
    <mergeCell ref="A26:C26"/>
    <mergeCell ref="A27:B28"/>
    <mergeCell ref="A37:A44"/>
    <mergeCell ref="A45:A52"/>
    <mergeCell ref="B4:B5"/>
    <mergeCell ref="B11:B12"/>
    <mergeCell ref="A29:C29"/>
    <mergeCell ref="A30:B30"/>
    <mergeCell ref="A31:B34"/>
    <mergeCell ref="B35:C35"/>
    <mergeCell ref="A36:C36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273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274</v>
      </c>
      <c r="F2" s="37" t="s">
        <v>275</v>
      </c>
      <c r="G2" s="38" t="s">
        <v>144</v>
      </c>
    </row>
    <row r="3" spans="1:7" ht="15" customHeight="1" thickTop="1">
      <c r="A3" s="74" t="s">
        <v>162</v>
      </c>
      <c r="B3" s="75"/>
      <c r="C3" s="76"/>
      <c r="D3" s="33" t="s">
        <v>36</v>
      </c>
      <c r="E3" s="34">
        <f>'A1 교대 일반수량 집계표'!J37</f>
        <v>174.494</v>
      </c>
      <c r="F3" s="34">
        <f>'A2 교대 일반수량 집계표'!J31</f>
        <v>71.745000000000005</v>
      </c>
      <c r="G3" s="40">
        <f t="shared" ref="G3:G40" si="0">SUM(E3:F3)</f>
        <v>246.239</v>
      </c>
    </row>
    <row r="4" spans="1:7" ht="15" customHeight="1">
      <c r="A4" s="77" t="s">
        <v>99</v>
      </c>
      <c r="B4" s="70" t="s">
        <v>102</v>
      </c>
      <c r="C4" s="70" t="s">
        <v>101</v>
      </c>
      <c r="D4" s="33" t="s">
        <v>24</v>
      </c>
      <c r="E4" s="34">
        <f>'A1 교대 일반수량 집계표'!J4</f>
        <v>12.96</v>
      </c>
      <c r="F4" s="34">
        <f>'A2 교대 일반수량 집계표'!J4</f>
        <v>17.610999999999997</v>
      </c>
      <c r="G4" s="40">
        <f t="shared" si="0"/>
        <v>30.570999999999998</v>
      </c>
    </row>
    <row r="5" spans="1:7" ht="15" customHeight="1">
      <c r="A5" s="78"/>
      <c r="B5" s="73"/>
      <c r="C5" s="71"/>
      <c r="D5" s="33" t="s">
        <v>24</v>
      </c>
      <c r="E5" s="34">
        <v>10.41</v>
      </c>
      <c r="F5" s="34" t="s">
        <v>35</v>
      </c>
      <c r="G5" s="40">
        <f t="shared" si="0"/>
        <v>10.41</v>
      </c>
    </row>
    <row r="6" spans="1:7" ht="15" customHeight="1">
      <c r="A6" s="78"/>
      <c r="B6" s="33" t="s">
        <v>163</v>
      </c>
      <c r="C6" s="71"/>
      <c r="D6" s="33" t="s">
        <v>24</v>
      </c>
      <c r="E6" s="34">
        <f>'A1 교대 일반수량 집계표'!J5</f>
        <v>17.449000000000002</v>
      </c>
      <c r="F6" s="34">
        <f>'A2 교대 일반수량 집계표'!J5</f>
        <v>7.1749999999999998</v>
      </c>
      <c r="G6" s="40">
        <f t="shared" si="0"/>
        <v>24.624000000000002</v>
      </c>
    </row>
    <row r="7" spans="1:7" ht="15" customHeight="1">
      <c r="A7" s="79"/>
      <c r="B7" s="33" t="s">
        <v>182</v>
      </c>
      <c r="C7" s="73"/>
      <c r="D7" s="33" t="s">
        <v>24</v>
      </c>
      <c r="E7" s="34">
        <f>'A1 교대 일반수량 집계표'!J3</f>
        <v>162.44999999999999</v>
      </c>
      <c r="F7" s="34">
        <f>'A2 교대 일반수량 집계표'!J3</f>
        <v>300.72399999999999</v>
      </c>
      <c r="G7" s="40">
        <f t="shared" si="0"/>
        <v>463.17399999999998</v>
      </c>
    </row>
    <row r="8" spans="1:7" ht="15" customHeight="1">
      <c r="A8" s="77" t="s">
        <v>103</v>
      </c>
      <c r="B8" s="33" t="s">
        <v>104</v>
      </c>
      <c r="C8" s="33" t="s">
        <v>105</v>
      </c>
      <c r="D8" s="33" t="s">
        <v>24</v>
      </c>
      <c r="E8" s="34">
        <f>'A1 교대 일반수량 집계표'!J6</f>
        <v>182.45</v>
      </c>
      <c r="F8" s="34">
        <f>'A2 교대 일반수량 집계표'!J6</f>
        <v>309.97800000000001</v>
      </c>
      <c r="G8" s="40">
        <f t="shared" si="0"/>
        <v>492.428</v>
      </c>
    </row>
    <row r="9" spans="1:7" ht="15" customHeight="1">
      <c r="A9" s="79"/>
      <c r="B9" s="33" t="s">
        <v>106</v>
      </c>
      <c r="C9" s="33" t="s">
        <v>101</v>
      </c>
      <c r="D9" s="33" t="s">
        <v>24</v>
      </c>
      <c r="E9" s="34">
        <f>'A1 교대 일반수량 집계표'!J7</f>
        <v>10.41</v>
      </c>
      <c r="F9" s="34">
        <f>'A2 교대 일반수량 집계표'!J7</f>
        <v>15.533999999999999</v>
      </c>
      <c r="G9" s="40">
        <f t="shared" si="0"/>
        <v>25.943999999999999</v>
      </c>
    </row>
    <row r="10" spans="1:7" ht="15" customHeight="1">
      <c r="A10" s="77" t="s">
        <v>107</v>
      </c>
      <c r="B10" s="70" t="s">
        <v>108</v>
      </c>
      <c r="C10" s="33" t="s">
        <v>109</v>
      </c>
      <c r="D10" s="33" t="s">
        <v>36</v>
      </c>
      <c r="E10" s="34">
        <f>'A1 교대 일반수량 집계표'!J8</f>
        <v>200.74100000000001</v>
      </c>
      <c r="F10" s="34">
        <f>'A2 교대 일반수량 집계표'!J8</f>
        <v>241.38800000000001</v>
      </c>
      <c r="G10" s="40">
        <f t="shared" si="0"/>
        <v>442.12900000000002</v>
      </c>
    </row>
    <row r="11" spans="1:7" ht="15" customHeight="1">
      <c r="A11" s="78"/>
      <c r="B11" s="73"/>
      <c r="C11" s="33" t="s">
        <v>110</v>
      </c>
      <c r="D11" s="33" t="s">
        <v>36</v>
      </c>
      <c r="E11" s="34" t="s">
        <v>35</v>
      </c>
      <c r="F11" s="34">
        <f>'A2 교대 일반수량 집계표'!J9</f>
        <v>64.265999999999991</v>
      </c>
      <c r="G11" s="40">
        <f t="shared" si="0"/>
        <v>64.265999999999991</v>
      </c>
    </row>
    <row r="12" spans="1:7" ht="15" customHeight="1">
      <c r="A12" s="78"/>
      <c r="B12" s="70" t="s">
        <v>217</v>
      </c>
      <c r="C12" s="33" t="s">
        <v>109</v>
      </c>
      <c r="D12" s="33" t="s">
        <v>36</v>
      </c>
      <c r="E12" s="34">
        <f>'A1 교대 일반수량 집계표'!J11</f>
        <v>40.311999999999998</v>
      </c>
      <c r="F12" s="34">
        <f>'A2 교대 일반수량 집계표'!J12</f>
        <v>54.128999999999998</v>
      </c>
      <c r="G12" s="40">
        <f t="shared" si="0"/>
        <v>94.441000000000003</v>
      </c>
    </row>
    <row r="13" spans="1:7" ht="15" customHeight="1">
      <c r="A13" s="78"/>
      <c r="B13" s="73"/>
      <c r="C13" s="33" t="s">
        <v>110</v>
      </c>
      <c r="D13" s="33" t="s">
        <v>36</v>
      </c>
      <c r="E13" s="34" t="s">
        <v>35</v>
      </c>
      <c r="F13" s="34">
        <f>'A2 교대 일반수량 집계표'!J13</f>
        <v>18.593</v>
      </c>
      <c r="G13" s="40">
        <f t="shared" si="0"/>
        <v>18.593</v>
      </c>
    </row>
    <row r="14" spans="1:7" ht="15" customHeight="1">
      <c r="A14" s="78"/>
      <c r="B14" s="33" t="s">
        <v>112</v>
      </c>
      <c r="C14" s="70" t="s">
        <v>109</v>
      </c>
      <c r="D14" s="33" t="s">
        <v>36</v>
      </c>
      <c r="E14" s="34">
        <f>'A1 교대 일반수량 집계표'!J9</f>
        <v>49.968000000000004</v>
      </c>
      <c r="F14" s="34">
        <f>'A2 교대 일반수량 집계표'!J10</f>
        <v>66.52</v>
      </c>
      <c r="G14" s="40">
        <f t="shared" si="0"/>
        <v>116.488</v>
      </c>
    </row>
    <row r="15" spans="1:7" ht="15" customHeight="1">
      <c r="A15" s="79"/>
      <c r="B15" s="33" t="s">
        <v>113</v>
      </c>
      <c r="C15" s="73"/>
      <c r="D15" s="33" t="s">
        <v>36</v>
      </c>
      <c r="E15" s="34">
        <f>'A1 교대 일반수량 집계표'!J10</f>
        <v>7.6720000000000006</v>
      </c>
      <c r="F15" s="34">
        <f>'A2 교대 일반수량 집계표'!J11</f>
        <v>7.2839999999999998</v>
      </c>
      <c r="G15" s="40">
        <f t="shared" si="0"/>
        <v>14.956</v>
      </c>
    </row>
    <row r="16" spans="1:7" ht="15" customHeight="1">
      <c r="A16" s="77" t="s">
        <v>114</v>
      </c>
      <c r="B16" s="65" t="s">
        <v>115</v>
      </c>
      <c r="C16" s="58"/>
      <c r="D16" s="33" t="s">
        <v>24</v>
      </c>
      <c r="E16" s="34">
        <f>'A1 교대 일반수량 집계표'!J12</f>
        <v>25.856999999999999</v>
      </c>
      <c r="F16" s="34">
        <f>'A2 교대 일반수량 집계표'!J14</f>
        <v>39.802</v>
      </c>
      <c r="G16" s="40">
        <f t="shared" si="0"/>
        <v>65.658999999999992</v>
      </c>
    </row>
    <row r="17" spans="1:7" ht="15" customHeight="1">
      <c r="A17" s="79"/>
      <c r="B17" s="65" t="s">
        <v>116</v>
      </c>
      <c r="C17" s="58"/>
      <c r="D17" s="33" t="s">
        <v>36</v>
      </c>
      <c r="E17" s="34">
        <f>'A1 교대 일반수량 집계표'!J13</f>
        <v>2.7639999999999998</v>
      </c>
      <c r="F17" s="34">
        <f>'A2 교대 일반수량 집계표'!J15</f>
        <v>16.398</v>
      </c>
      <c r="G17" s="40">
        <f t="shared" si="0"/>
        <v>19.161999999999999</v>
      </c>
    </row>
    <row r="18" spans="1:7" ht="15" customHeight="1">
      <c r="A18" s="39" t="s">
        <v>183</v>
      </c>
      <c r="B18" s="33" t="s">
        <v>184</v>
      </c>
      <c r="C18" s="33" t="s">
        <v>185</v>
      </c>
      <c r="D18" s="33" t="s">
        <v>171</v>
      </c>
      <c r="E18" s="35">
        <f>'A1 교대 일반수량 집계표'!J35</f>
        <v>24</v>
      </c>
      <c r="F18" s="35">
        <f>'A2 교대 일반수량 집계표'!J29</f>
        <v>24</v>
      </c>
      <c r="G18" s="41">
        <f t="shared" si="0"/>
        <v>48</v>
      </c>
    </row>
    <row r="19" spans="1:7" ht="15" customHeight="1">
      <c r="A19" s="56" t="s">
        <v>117</v>
      </c>
      <c r="B19" s="58"/>
      <c r="C19" s="33" t="s">
        <v>118</v>
      </c>
      <c r="D19" s="33" t="s">
        <v>36</v>
      </c>
      <c r="E19" s="34">
        <f>'A1 교대 일반수량 집계표'!J14</f>
        <v>194.33100000000002</v>
      </c>
      <c r="F19" s="34">
        <f>'A2 교대 일반수량 집계표'!J16</f>
        <v>341.459</v>
      </c>
      <c r="G19" s="40">
        <f t="shared" si="0"/>
        <v>535.79</v>
      </c>
    </row>
    <row r="20" spans="1:7" ht="15" customHeight="1">
      <c r="A20" s="56" t="s">
        <v>119</v>
      </c>
      <c r="B20" s="57"/>
      <c r="C20" s="58"/>
      <c r="D20" s="33" t="s">
        <v>56</v>
      </c>
      <c r="E20" s="34">
        <f>'A1 교대 일반수량 집계표'!J15</f>
        <v>99.7</v>
      </c>
      <c r="F20" s="34">
        <f>'A2 교대 일반수량 집계표'!J17</f>
        <v>205.1</v>
      </c>
      <c r="G20" s="40">
        <f t="shared" si="0"/>
        <v>304.8</v>
      </c>
    </row>
    <row r="21" spans="1:7" ht="15" customHeight="1">
      <c r="A21" s="77" t="s">
        <v>120</v>
      </c>
      <c r="B21" s="70" t="s">
        <v>121</v>
      </c>
      <c r="C21" s="33" t="s">
        <v>62</v>
      </c>
      <c r="D21" s="33" t="s">
        <v>61</v>
      </c>
      <c r="E21" s="35">
        <f>'A1 교대 일반수량 집계표'!J16</f>
        <v>4</v>
      </c>
      <c r="F21" s="35">
        <f>'A2 교대 일반수량 집계표'!J18</f>
        <v>4</v>
      </c>
      <c r="G21" s="41">
        <f t="shared" si="0"/>
        <v>8</v>
      </c>
    </row>
    <row r="22" spans="1:7" ht="15" customHeight="1">
      <c r="A22" s="79"/>
      <c r="B22" s="73"/>
      <c r="C22" s="33" t="s">
        <v>60</v>
      </c>
      <c r="D22" s="33" t="s">
        <v>61</v>
      </c>
      <c r="E22" s="35">
        <f>'A1 교대 일반수량 집계표'!J17</f>
        <v>1</v>
      </c>
      <c r="F22" s="35">
        <f>'A2 교대 일반수량 집계표'!J19</f>
        <v>1</v>
      </c>
      <c r="G22" s="41">
        <f t="shared" si="0"/>
        <v>2</v>
      </c>
    </row>
    <row r="23" spans="1:7" ht="15" customHeight="1">
      <c r="A23" s="56" t="s">
        <v>122</v>
      </c>
      <c r="B23" s="57"/>
      <c r="C23" s="58"/>
      <c r="D23" s="33" t="s">
        <v>24</v>
      </c>
      <c r="E23" s="34">
        <f>'A1 교대 일반수량 집계표'!J18</f>
        <v>0.19</v>
      </c>
      <c r="F23" s="34">
        <f>'A2 교대 일반수량 집계표'!J20</f>
        <v>0.19</v>
      </c>
      <c r="G23" s="40">
        <f t="shared" si="0"/>
        <v>0.38</v>
      </c>
    </row>
    <row r="24" spans="1:7" ht="15" customHeight="1">
      <c r="A24" s="59" t="s">
        <v>123</v>
      </c>
      <c r="B24" s="60"/>
      <c r="C24" s="33" t="s">
        <v>124</v>
      </c>
      <c r="D24" s="33" t="s">
        <v>71</v>
      </c>
      <c r="E24" s="34">
        <f>'A1 교대 일반수량 집계표'!J19</f>
        <v>268.03800000000001</v>
      </c>
      <c r="F24" s="34">
        <f>'A2 교대 일반수량 집계표'!J21</f>
        <v>420.32799999999997</v>
      </c>
      <c r="G24" s="40">
        <f t="shared" si="0"/>
        <v>688.36599999999999</v>
      </c>
    </row>
    <row r="25" spans="1:7" ht="15" customHeight="1">
      <c r="A25" s="63"/>
      <c r="B25" s="64"/>
      <c r="C25" s="33" t="s">
        <v>125</v>
      </c>
      <c r="D25" s="33" t="s">
        <v>71</v>
      </c>
      <c r="E25" s="34">
        <f>'A1 교대 일반수량 집계표'!J20</f>
        <v>98.944999999999993</v>
      </c>
      <c r="F25" s="34">
        <f>'A2 교대 일반수량 집계표'!J22</f>
        <v>149.22</v>
      </c>
      <c r="G25" s="40">
        <f t="shared" si="0"/>
        <v>248.16499999999999</v>
      </c>
    </row>
    <row r="26" spans="1:7" ht="15" customHeight="1">
      <c r="A26" s="56" t="s">
        <v>126</v>
      </c>
      <c r="B26" s="57"/>
      <c r="C26" s="58"/>
      <c r="D26" s="33" t="s">
        <v>71</v>
      </c>
      <c r="E26" s="34">
        <f>'A1 교대 일반수량 집계표'!J21</f>
        <v>328.70099999999996</v>
      </c>
      <c r="F26" s="34">
        <f>'A2 교대 일반수량 집계표'!J23</f>
        <v>495.40600000000001</v>
      </c>
      <c r="G26" s="40">
        <f t="shared" si="0"/>
        <v>824.10699999999997</v>
      </c>
    </row>
    <row r="27" spans="1:7" ht="15" customHeight="1">
      <c r="A27" s="56" t="s">
        <v>218</v>
      </c>
      <c r="B27" s="58"/>
      <c r="C27" s="33" t="s">
        <v>219</v>
      </c>
      <c r="D27" s="33" t="s">
        <v>71</v>
      </c>
      <c r="E27" s="34">
        <f>'A1 교대 일반수량 집계표'!J22</f>
        <v>131.89500000000001</v>
      </c>
      <c r="F27" s="34">
        <f>'A2 교대 일반수량 집계표'!J24</f>
        <v>207.572</v>
      </c>
      <c r="G27" s="40">
        <f t="shared" si="0"/>
        <v>339.46699999999998</v>
      </c>
    </row>
    <row r="28" spans="1:7" ht="15" customHeight="1">
      <c r="A28" s="59" t="s">
        <v>127</v>
      </c>
      <c r="B28" s="60"/>
      <c r="C28" s="33" t="s">
        <v>185</v>
      </c>
      <c r="D28" s="33" t="s">
        <v>80</v>
      </c>
      <c r="E28" s="34">
        <f>'A1 교대 일반수량 집계표'!J24</f>
        <v>0.20100000000000001</v>
      </c>
      <c r="F28" s="34">
        <f>'A2 교대 일반수량 집계표'!J26</f>
        <v>0.20100000000000001</v>
      </c>
      <c r="G28" s="40">
        <f t="shared" si="0"/>
        <v>0.40200000000000002</v>
      </c>
    </row>
    <row r="29" spans="1:7" ht="15" customHeight="1">
      <c r="A29" s="61"/>
      <c r="B29" s="62"/>
      <c r="C29" s="33" t="s">
        <v>186</v>
      </c>
      <c r="D29" s="33" t="s">
        <v>80</v>
      </c>
      <c r="E29" s="34">
        <f>'A1 교대 일반수량 집계표'!J25</f>
        <v>3.004</v>
      </c>
      <c r="F29" s="34">
        <f>'A2 교대 일반수량 집계표'!J27</f>
        <v>5.5709999999999997</v>
      </c>
      <c r="G29" s="40">
        <f t="shared" si="0"/>
        <v>8.5749999999999993</v>
      </c>
    </row>
    <row r="30" spans="1:7" ht="15" customHeight="1">
      <c r="A30" s="63"/>
      <c r="B30" s="64"/>
      <c r="C30" s="33" t="s">
        <v>238</v>
      </c>
      <c r="D30" s="33" t="s">
        <v>80</v>
      </c>
      <c r="E30" s="34">
        <f>'A1 교대 일반수량 집계표'!J23</f>
        <v>12.257999999999999</v>
      </c>
      <c r="F30" s="34">
        <f>'A2 교대 일반수량 집계표'!J25</f>
        <v>26.170999999999999</v>
      </c>
      <c r="G30" s="40">
        <f t="shared" si="0"/>
        <v>38.429000000000002</v>
      </c>
    </row>
    <row r="31" spans="1:7" ht="15" customHeight="1">
      <c r="A31" s="39" t="s">
        <v>187</v>
      </c>
      <c r="B31" s="65" t="s">
        <v>188</v>
      </c>
      <c r="C31" s="58"/>
      <c r="D31" s="33" t="s">
        <v>36</v>
      </c>
      <c r="E31" s="34">
        <f>'A1 교대 일반수량 집계표'!J36</f>
        <v>8.8339999999999996</v>
      </c>
      <c r="F31" s="34">
        <f>'A2 교대 일반수량 집계표'!J30</f>
        <v>10.715999999999999</v>
      </c>
      <c r="G31" s="40">
        <f t="shared" si="0"/>
        <v>19.549999999999997</v>
      </c>
    </row>
    <row r="32" spans="1:7" ht="15" customHeight="1">
      <c r="A32" s="56" t="s">
        <v>129</v>
      </c>
      <c r="B32" s="57"/>
      <c r="C32" s="58"/>
      <c r="D32" s="33" t="s">
        <v>80</v>
      </c>
      <c r="E32" s="34">
        <f>'A1 교대 일반수량 집계표'!J26</f>
        <v>0.28699999999999998</v>
      </c>
      <c r="F32" s="34">
        <f>'A2 교대 일반수량 집계표'!J28</f>
        <v>0.27400000000000002</v>
      </c>
      <c r="G32" s="40">
        <f t="shared" si="0"/>
        <v>0.56099999999999994</v>
      </c>
    </row>
    <row r="33" spans="1:7" ht="15" customHeight="1">
      <c r="A33" s="77" t="s">
        <v>269</v>
      </c>
      <c r="B33" s="70" t="s">
        <v>270</v>
      </c>
      <c r="C33" s="33" t="s">
        <v>132</v>
      </c>
      <c r="D33" s="33" t="s">
        <v>86</v>
      </c>
      <c r="E33" s="35">
        <f>'A1 교대 일반수량 집계표'!J27</f>
        <v>1</v>
      </c>
      <c r="F33" s="35" t="s">
        <v>35</v>
      </c>
      <c r="G33" s="41">
        <f t="shared" si="0"/>
        <v>1</v>
      </c>
    </row>
    <row r="34" spans="1:7" ht="15" customHeight="1">
      <c r="A34" s="78"/>
      <c r="B34" s="71"/>
      <c r="C34" s="33" t="s">
        <v>133</v>
      </c>
      <c r="D34" s="33" t="s">
        <v>86</v>
      </c>
      <c r="E34" s="35">
        <f>'A1 교대 일반수량 집계표'!J28</f>
        <v>2</v>
      </c>
      <c r="F34" s="35" t="s">
        <v>35</v>
      </c>
      <c r="G34" s="41">
        <f t="shared" si="0"/>
        <v>2</v>
      </c>
    </row>
    <row r="35" spans="1:7" ht="15" customHeight="1">
      <c r="A35" s="78"/>
      <c r="B35" s="71"/>
      <c r="C35" s="33" t="s">
        <v>134</v>
      </c>
      <c r="D35" s="33" t="s">
        <v>56</v>
      </c>
      <c r="E35" s="34">
        <f>'A1 교대 일반수량 집계표'!J29</f>
        <v>117.6</v>
      </c>
      <c r="F35" s="34" t="s">
        <v>35</v>
      </c>
      <c r="G35" s="40">
        <f t="shared" si="0"/>
        <v>117.6</v>
      </c>
    </row>
    <row r="36" spans="1:7" ht="15" customHeight="1">
      <c r="A36" s="78"/>
      <c r="B36" s="71"/>
      <c r="C36" s="33" t="s">
        <v>135</v>
      </c>
      <c r="D36" s="33" t="s">
        <v>56</v>
      </c>
      <c r="E36" s="34">
        <f>'A1 교대 일반수량 집계표'!J30</f>
        <v>92.048000000000002</v>
      </c>
      <c r="F36" s="34" t="s">
        <v>35</v>
      </c>
      <c r="G36" s="40">
        <f t="shared" si="0"/>
        <v>92.048000000000002</v>
      </c>
    </row>
    <row r="37" spans="1:7" ht="15" customHeight="1">
      <c r="A37" s="78"/>
      <c r="B37" s="71"/>
      <c r="C37" s="33" t="s">
        <v>136</v>
      </c>
      <c r="D37" s="33" t="s">
        <v>56</v>
      </c>
      <c r="E37" s="34">
        <f>'A1 교대 일반수량 집계표'!J31</f>
        <v>16.751999999999999</v>
      </c>
      <c r="F37" s="34" t="s">
        <v>35</v>
      </c>
      <c r="G37" s="40">
        <f t="shared" si="0"/>
        <v>16.751999999999999</v>
      </c>
    </row>
    <row r="38" spans="1:7" ht="15" customHeight="1">
      <c r="A38" s="78"/>
      <c r="B38" s="71"/>
      <c r="C38" s="33" t="s">
        <v>137</v>
      </c>
      <c r="D38" s="33" t="s">
        <v>24</v>
      </c>
      <c r="E38" s="34">
        <f>'A1 교대 일반수량 집계표'!J32</f>
        <v>37.497999999999998</v>
      </c>
      <c r="F38" s="34" t="s">
        <v>35</v>
      </c>
      <c r="G38" s="40">
        <f t="shared" si="0"/>
        <v>37.497999999999998</v>
      </c>
    </row>
    <row r="39" spans="1:7" ht="15" customHeight="1">
      <c r="A39" s="78"/>
      <c r="B39" s="71"/>
      <c r="C39" s="33" t="s">
        <v>138</v>
      </c>
      <c r="D39" s="33" t="s">
        <v>24</v>
      </c>
      <c r="E39" s="34">
        <f>'A1 교대 일반수량 집계표'!J33</f>
        <v>6.5949999999999998</v>
      </c>
      <c r="F39" s="34" t="s">
        <v>35</v>
      </c>
      <c r="G39" s="40">
        <f t="shared" si="0"/>
        <v>6.5949999999999998</v>
      </c>
    </row>
    <row r="40" spans="1:7" ht="15" customHeight="1" thickBot="1">
      <c r="A40" s="80"/>
      <c r="B40" s="72"/>
      <c r="C40" s="43" t="s">
        <v>139</v>
      </c>
      <c r="D40" s="43" t="s">
        <v>98</v>
      </c>
      <c r="E40" s="44">
        <f>'A1 교대 일반수량 집계표'!J34</f>
        <v>16</v>
      </c>
      <c r="F40" s="44" t="s">
        <v>35</v>
      </c>
      <c r="G40" s="45">
        <f t="shared" si="0"/>
        <v>16</v>
      </c>
    </row>
    <row r="41" spans="1:7" ht="15" customHeight="1">
      <c r="A41" s="31"/>
      <c r="B41" s="31"/>
      <c r="C41" s="31"/>
      <c r="D41" s="31"/>
      <c r="E41" s="32"/>
      <c r="F41" s="32"/>
      <c r="G41" s="32"/>
    </row>
  </sheetData>
  <mergeCells count="27">
    <mergeCell ref="A24:B25"/>
    <mergeCell ref="B16:C16"/>
    <mergeCell ref="B17:C17"/>
    <mergeCell ref="A19:B19"/>
    <mergeCell ref="A33:A40"/>
    <mergeCell ref="B4:B5"/>
    <mergeCell ref="B10:B11"/>
    <mergeCell ref="B12:B13"/>
    <mergeCell ref="B21:B22"/>
    <mergeCell ref="B33:B40"/>
    <mergeCell ref="A20:C20"/>
    <mergeCell ref="A4:A7"/>
    <mergeCell ref="A8:A9"/>
    <mergeCell ref="A10:A15"/>
    <mergeCell ref="A16:A17"/>
    <mergeCell ref="A21:A22"/>
    <mergeCell ref="A23:C23"/>
    <mergeCell ref="A1:G1"/>
    <mergeCell ref="A2:C2"/>
    <mergeCell ref="C4:C7"/>
    <mergeCell ref="C14:C15"/>
    <mergeCell ref="A3:C3"/>
    <mergeCell ref="A26:C26"/>
    <mergeCell ref="A27:B27"/>
    <mergeCell ref="A28:B30"/>
    <mergeCell ref="B31:C31"/>
    <mergeCell ref="A32:C32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10" ht="30" customHeight="1" thickBot="1">
      <c r="A1" s="66" t="s">
        <v>272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7" t="s">
        <v>241</v>
      </c>
      <c r="G2" s="37" t="s">
        <v>242</v>
      </c>
      <c r="H2" s="37" t="s">
        <v>243</v>
      </c>
      <c r="I2" s="37" t="s">
        <v>162</v>
      </c>
      <c r="J2" s="38" t="s">
        <v>144</v>
      </c>
    </row>
    <row r="3" spans="1:10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'A1 본체 일반수량 집계표'!F3</f>
        <v>116.815</v>
      </c>
      <c r="F3" s="34">
        <f>'A1 날개벽 일반수량 집계표'!G3</f>
        <v>20.91</v>
      </c>
      <c r="G3" s="34">
        <f>'A1 접속슬래브 일반수량 집계표'!G3</f>
        <v>24.725000000000001</v>
      </c>
      <c r="H3" s="34" t="s">
        <v>35</v>
      </c>
      <c r="I3" s="34" t="s">
        <v>35</v>
      </c>
      <c r="J3" s="40">
        <f t="shared" ref="J3:J37" si="0">SUM(E3:I3)</f>
        <v>162.44999999999999</v>
      </c>
    </row>
    <row r="4" spans="1:10" ht="15" customHeight="1">
      <c r="A4" s="78"/>
      <c r="B4" s="33" t="s">
        <v>102</v>
      </c>
      <c r="C4" s="71"/>
      <c r="D4" s="33" t="s">
        <v>24</v>
      </c>
      <c r="E4" s="34">
        <f>'A1 본체 일반수량 집계표'!F4</f>
        <v>4.7039999999999997</v>
      </c>
      <c r="F4" s="34" t="s">
        <v>35</v>
      </c>
      <c r="G4" s="34">
        <f>'A1 접속슬래브 일반수량 집계표'!G4</f>
        <v>5.7060000000000004</v>
      </c>
      <c r="H4" s="34" t="s">
        <v>35</v>
      </c>
      <c r="I4" s="34">
        <f>'A1 보호블럭 집계표'!F4</f>
        <v>2.5499999999999998</v>
      </c>
      <c r="J4" s="40">
        <f t="shared" si="0"/>
        <v>12.96</v>
      </c>
    </row>
    <row r="5" spans="1:10" ht="15" customHeight="1">
      <c r="A5" s="79"/>
      <c r="B5" s="33" t="s">
        <v>163</v>
      </c>
      <c r="C5" s="73"/>
      <c r="D5" s="33" t="s">
        <v>24</v>
      </c>
      <c r="E5" s="34" t="s">
        <v>35</v>
      </c>
      <c r="F5" s="34" t="s">
        <v>35</v>
      </c>
      <c r="G5" s="34" t="s">
        <v>35</v>
      </c>
      <c r="H5" s="34" t="s">
        <v>35</v>
      </c>
      <c r="I5" s="34">
        <f>'A1 보호블럭 집계표'!F5</f>
        <v>17.449000000000002</v>
      </c>
      <c r="J5" s="40">
        <f t="shared" si="0"/>
        <v>17.449000000000002</v>
      </c>
    </row>
    <row r="6" spans="1:10" ht="15" customHeight="1">
      <c r="A6" s="77" t="s">
        <v>103</v>
      </c>
      <c r="B6" s="33" t="s">
        <v>104</v>
      </c>
      <c r="C6" s="33" t="s">
        <v>105</v>
      </c>
      <c r="D6" s="33" t="s">
        <v>24</v>
      </c>
      <c r="E6" s="34">
        <f>'A1 본체 일반수량 집계표'!F5</f>
        <v>116.816</v>
      </c>
      <c r="F6" s="34">
        <f>'A1 날개벽 일반수량 집계표'!G4</f>
        <v>20.91</v>
      </c>
      <c r="G6" s="34">
        <f>'A1 접속슬래브 일반수량 집계표'!G5</f>
        <v>24.725000000000001</v>
      </c>
      <c r="H6" s="34" t="s">
        <v>35</v>
      </c>
      <c r="I6" s="34">
        <f>'A1 보호블럭 집계표'!F6</f>
        <v>19.998999999999999</v>
      </c>
      <c r="J6" s="40">
        <f t="shared" si="0"/>
        <v>182.45</v>
      </c>
    </row>
    <row r="7" spans="1:10" ht="15" customHeight="1">
      <c r="A7" s="79"/>
      <c r="B7" s="33" t="s">
        <v>106</v>
      </c>
      <c r="C7" s="33" t="s">
        <v>101</v>
      </c>
      <c r="D7" s="33" t="s">
        <v>24</v>
      </c>
      <c r="E7" s="34">
        <f>'A1 본체 일반수량 집계표'!F6</f>
        <v>4.7039999999999997</v>
      </c>
      <c r="F7" s="34" t="s">
        <v>35</v>
      </c>
      <c r="G7" s="34">
        <f>'A1 접속슬래브 일반수량 집계표'!G6</f>
        <v>5.7060000000000004</v>
      </c>
      <c r="H7" s="34" t="s">
        <v>35</v>
      </c>
      <c r="I7" s="34" t="s">
        <v>35</v>
      </c>
      <c r="J7" s="40">
        <f t="shared" si="0"/>
        <v>10.41</v>
      </c>
    </row>
    <row r="8" spans="1:10" ht="15" customHeight="1">
      <c r="A8" s="77" t="s">
        <v>107</v>
      </c>
      <c r="B8" s="33" t="s">
        <v>108</v>
      </c>
      <c r="C8" s="70" t="s">
        <v>109</v>
      </c>
      <c r="D8" s="33" t="s">
        <v>36</v>
      </c>
      <c r="E8" s="34">
        <f>'A1 본체 일반수량 집계표'!F7</f>
        <v>141.12700000000001</v>
      </c>
      <c r="F8" s="34">
        <f>'A1 날개벽 일반수량 집계표'!G5</f>
        <v>59.613999999999997</v>
      </c>
      <c r="G8" s="34" t="s">
        <v>35</v>
      </c>
      <c r="H8" s="34" t="s">
        <v>35</v>
      </c>
      <c r="I8" s="34" t="s">
        <v>35</v>
      </c>
      <c r="J8" s="40">
        <f t="shared" si="0"/>
        <v>200.74100000000001</v>
      </c>
    </row>
    <row r="9" spans="1:10" ht="15" customHeight="1">
      <c r="A9" s="78"/>
      <c r="B9" s="33" t="s">
        <v>112</v>
      </c>
      <c r="C9" s="71"/>
      <c r="D9" s="33" t="s">
        <v>36</v>
      </c>
      <c r="E9" s="34">
        <f>'A1 본체 일반수량 집계표'!F8</f>
        <v>30</v>
      </c>
      <c r="F9" s="34" t="s">
        <v>35</v>
      </c>
      <c r="G9" s="34">
        <f>'A1 접속슬래브 일반수량 집계표'!G7</f>
        <v>9.1790000000000003</v>
      </c>
      <c r="H9" s="34" t="s">
        <v>35</v>
      </c>
      <c r="I9" s="34">
        <f>'A1 보호블럭 집계표'!F7</f>
        <v>10.789</v>
      </c>
      <c r="J9" s="40">
        <f t="shared" si="0"/>
        <v>49.968000000000004</v>
      </c>
    </row>
    <row r="10" spans="1:10" ht="15" customHeight="1">
      <c r="A10" s="78"/>
      <c r="B10" s="33" t="s">
        <v>113</v>
      </c>
      <c r="C10" s="71"/>
      <c r="D10" s="33" t="s">
        <v>36</v>
      </c>
      <c r="E10" s="34">
        <f>'A1 본체 일반수량 집계표'!F9</f>
        <v>3.08</v>
      </c>
      <c r="F10" s="34" t="s">
        <v>35</v>
      </c>
      <c r="G10" s="34">
        <f>'A1 접속슬래브 일반수량 집계표'!G8</f>
        <v>2.08</v>
      </c>
      <c r="H10" s="34" t="s">
        <v>35</v>
      </c>
      <c r="I10" s="34">
        <f>'A1 보호블럭 집계표'!F8</f>
        <v>2.512</v>
      </c>
      <c r="J10" s="40">
        <f t="shared" si="0"/>
        <v>7.6720000000000006</v>
      </c>
    </row>
    <row r="11" spans="1:10" ht="15" customHeight="1">
      <c r="A11" s="79"/>
      <c r="B11" s="33" t="s">
        <v>217</v>
      </c>
      <c r="C11" s="73"/>
      <c r="D11" s="33" t="s">
        <v>36</v>
      </c>
      <c r="E11" s="34" t="s">
        <v>35</v>
      </c>
      <c r="F11" s="34">
        <f>'A1 날개벽 일반수량 집계표'!G6</f>
        <v>40.311999999999998</v>
      </c>
      <c r="G11" s="34" t="s">
        <v>35</v>
      </c>
      <c r="H11" s="34" t="s">
        <v>35</v>
      </c>
      <c r="I11" s="34" t="s">
        <v>35</v>
      </c>
      <c r="J11" s="40">
        <f t="shared" si="0"/>
        <v>40.311999999999998</v>
      </c>
    </row>
    <row r="12" spans="1:10" ht="15" customHeight="1">
      <c r="A12" s="77" t="s">
        <v>114</v>
      </c>
      <c r="B12" s="65" t="s">
        <v>115</v>
      </c>
      <c r="C12" s="58"/>
      <c r="D12" s="33" t="s">
        <v>24</v>
      </c>
      <c r="E12" s="34">
        <f>'A1 본체 일반수량 집계표'!F10</f>
        <v>16.425000000000001</v>
      </c>
      <c r="F12" s="34">
        <f>'A1 날개벽 일반수량 집계표'!G7</f>
        <v>9.4320000000000004</v>
      </c>
      <c r="G12" s="34" t="s">
        <v>35</v>
      </c>
      <c r="H12" s="34" t="s">
        <v>35</v>
      </c>
      <c r="I12" s="34" t="s">
        <v>35</v>
      </c>
      <c r="J12" s="40">
        <f t="shared" si="0"/>
        <v>25.856999999999999</v>
      </c>
    </row>
    <row r="13" spans="1:10" ht="15" customHeight="1">
      <c r="A13" s="79"/>
      <c r="B13" s="65" t="s">
        <v>116</v>
      </c>
      <c r="C13" s="58"/>
      <c r="D13" s="33" t="s">
        <v>36</v>
      </c>
      <c r="E13" s="34" t="s">
        <v>35</v>
      </c>
      <c r="F13" s="34">
        <f>'A1 날개벽 일반수량 집계표'!G8</f>
        <v>2.7639999999999998</v>
      </c>
      <c r="G13" s="34" t="s">
        <v>35</v>
      </c>
      <c r="H13" s="34" t="s">
        <v>35</v>
      </c>
      <c r="I13" s="34" t="s">
        <v>35</v>
      </c>
      <c r="J13" s="40">
        <f t="shared" si="0"/>
        <v>2.7639999999999998</v>
      </c>
    </row>
    <row r="14" spans="1:10" ht="15" customHeight="1">
      <c r="A14" s="56" t="s">
        <v>117</v>
      </c>
      <c r="B14" s="58"/>
      <c r="C14" s="33" t="s">
        <v>118</v>
      </c>
      <c r="D14" s="33" t="s">
        <v>36</v>
      </c>
      <c r="E14" s="34">
        <f>'A1 본체 일반수량 집계표'!F11</f>
        <v>90.650999999999996</v>
      </c>
      <c r="F14" s="34">
        <f>'A1 날개벽 일반수량 집계표'!G9</f>
        <v>103.68</v>
      </c>
      <c r="G14" s="34" t="s">
        <v>35</v>
      </c>
      <c r="H14" s="34" t="s">
        <v>35</v>
      </c>
      <c r="I14" s="34" t="s">
        <v>35</v>
      </c>
      <c r="J14" s="40">
        <f t="shared" si="0"/>
        <v>194.33100000000002</v>
      </c>
    </row>
    <row r="15" spans="1:10" ht="15" customHeight="1">
      <c r="A15" s="56" t="s">
        <v>119</v>
      </c>
      <c r="B15" s="57"/>
      <c r="C15" s="58"/>
      <c r="D15" s="33" t="s">
        <v>56</v>
      </c>
      <c r="E15" s="34">
        <f>'A1 본체 일반수량 집계표'!F12</f>
        <v>42.1</v>
      </c>
      <c r="F15" s="34">
        <f>'A1 날개벽 일반수량 집계표'!G10</f>
        <v>57.6</v>
      </c>
      <c r="G15" s="34" t="s">
        <v>35</v>
      </c>
      <c r="H15" s="34" t="s">
        <v>35</v>
      </c>
      <c r="I15" s="34" t="s">
        <v>35</v>
      </c>
      <c r="J15" s="40">
        <f t="shared" si="0"/>
        <v>99.7</v>
      </c>
    </row>
    <row r="16" spans="1:10" ht="15" customHeight="1">
      <c r="A16" s="77" t="s">
        <v>120</v>
      </c>
      <c r="B16" s="70" t="s">
        <v>121</v>
      </c>
      <c r="C16" s="33" t="s">
        <v>62</v>
      </c>
      <c r="D16" s="33" t="s">
        <v>61</v>
      </c>
      <c r="E16" s="35">
        <f>'A1 본체 일반수량 집계표'!F13</f>
        <v>4</v>
      </c>
      <c r="F16" s="35" t="s">
        <v>35</v>
      </c>
      <c r="G16" s="35" t="s">
        <v>35</v>
      </c>
      <c r="H16" s="35" t="s">
        <v>35</v>
      </c>
      <c r="I16" s="35" t="s">
        <v>35</v>
      </c>
      <c r="J16" s="41">
        <f t="shared" si="0"/>
        <v>4</v>
      </c>
    </row>
    <row r="17" spans="1:10" ht="15" customHeight="1">
      <c r="A17" s="79"/>
      <c r="B17" s="73"/>
      <c r="C17" s="33" t="s">
        <v>60</v>
      </c>
      <c r="D17" s="33" t="s">
        <v>61</v>
      </c>
      <c r="E17" s="35">
        <f>'A1 본체 일반수량 집계표'!F14</f>
        <v>1</v>
      </c>
      <c r="F17" s="35" t="s">
        <v>35</v>
      </c>
      <c r="G17" s="35" t="s">
        <v>35</v>
      </c>
      <c r="H17" s="35" t="s">
        <v>35</v>
      </c>
      <c r="I17" s="35" t="s">
        <v>35</v>
      </c>
      <c r="J17" s="41">
        <f t="shared" si="0"/>
        <v>1</v>
      </c>
    </row>
    <row r="18" spans="1:10" ht="15" customHeight="1">
      <c r="A18" s="56" t="s">
        <v>122</v>
      </c>
      <c r="B18" s="57"/>
      <c r="C18" s="58"/>
      <c r="D18" s="33" t="s">
        <v>24</v>
      </c>
      <c r="E18" s="34">
        <f>'A1 본체 일반수량 집계표'!F15</f>
        <v>0.19</v>
      </c>
      <c r="F18" s="34" t="s">
        <v>35</v>
      </c>
      <c r="G18" s="34" t="s">
        <v>35</v>
      </c>
      <c r="H18" s="34" t="s">
        <v>35</v>
      </c>
      <c r="I18" s="34" t="s">
        <v>35</v>
      </c>
      <c r="J18" s="40">
        <f t="shared" si="0"/>
        <v>0.19</v>
      </c>
    </row>
    <row r="19" spans="1:10" ht="15" customHeight="1">
      <c r="A19" s="59" t="s">
        <v>123</v>
      </c>
      <c r="B19" s="60"/>
      <c r="C19" s="33" t="s">
        <v>124</v>
      </c>
      <c r="D19" s="33" t="s">
        <v>71</v>
      </c>
      <c r="E19" s="34">
        <f>'A1 본체 일반수량 집계표'!F16</f>
        <v>168.11600000000001</v>
      </c>
      <c r="F19" s="34">
        <f>'A1 날개벽 일반수량 집계표'!G11</f>
        <v>99.921999999999997</v>
      </c>
      <c r="G19" s="34" t="s">
        <v>35</v>
      </c>
      <c r="H19" s="34" t="s">
        <v>35</v>
      </c>
      <c r="I19" s="34" t="s">
        <v>35</v>
      </c>
      <c r="J19" s="40">
        <f t="shared" si="0"/>
        <v>268.03800000000001</v>
      </c>
    </row>
    <row r="20" spans="1:10" ht="15" customHeight="1">
      <c r="A20" s="63"/>
      <c r="B20" s="64"/>
      <c r="C20" s="33" t="s">
        <v>125</v>
      </c>
      <c r="D20" s="33" t="s">
        <v>71</v>
      </c>
      <c r="E20" s="34">
        <f>'A1 본체 일반수량 집계표'!F17</f>
        <v>44</v>
      </c>
      <c r="F20" s="34" t="s">
        <v>35</v>
      </c>
      <c r="G20" s="34">
        <f>'A1 접속슬래브 일반수량 집계표'!G10</f>
        <v>54.945</v>
      </c>
      <c r="H20" s="34" t="s">
        <v>35</v>
      </c>
      <c r="I20" s="34" t="s">
        <v>35</v>
      </c>
      <c r="J20" s="40">
        <f t="shared" si="0"/>
        <v>98.944999999999993</v>
      </c>
    </row>
    <row r="21" spans="1:10" ht="15" customHeight="1">
      <c r="A21" s="56" t="s">
        <v>126</v>
      </c>
      <c r="B21" s="57"/>
      <c r="C21" s="58"/>
      <c r="D21" s="33" t="s">
        <v>71</v>
      </c>
      <c r="E21" s="34">
        <f>'A1 본체 일반수량 집계표'!F18</f>
        <v>159.566</v>
      </c>
      <c r="F21" s="34">
        <f>'A1 날개벽 일반수량 집계표'!G12</f>
        <v>105.012</v>
      </c>
      <c r="G21" s="34">
        <f>'A1 접속슬래브 일반수량 집계표'!G11</f>
        <v>64.123000000000005</v>
      </c>
      <c r="H21" s="34" t="s">
        <v>35</v>
      </c>
      <c r="I21" s="34" t="s">
        <v>35</v>
      </c>
      <c r="J21" s="40">
        <f t="shared" si="0"/>
        <v>328.70099999999996</v>
      </c>
    </row>
    <row r="22" spans="1:10" ht="15" customHeight="1">
      <c r="A22" s="56" t="s">
        <v>218</v>
      </c>
      <c r="B22" s="58"/>
      <c r="C22" s="33" t="s">
        <v>219</v>
      </c>
      <c r="D22" s="33" t="s">
        <v>71</v>
      </c>
      <c r="E22" s="34">
        <f>'A1 본체 일반수량 집계표'!F19</f>
        <v>79.129000000000005</v>
      </c>
      <c r="F22" s="34">
        <f>'A1 날개벽 일반수량 집계표'!G13</f>
        <v>52.765999999999998</v>
      </c>
      <c r="G22" s="34" t="s">
        <v>35</v>
      </c>
      <c r="H22" s="34" t="s">
        <v>35</v>
      </c>
      <c r="I22" s="34" t="s">
        <v>35</v>
      </c>
      <c r="J22" s="40">
        <f t="shared" si="0"/>
        <v>131.89500000000001</v>
      </c>
    </row>
    <row r="23" spans="1:10" ht="15" customHeight="1">
      <c r="A23" s="59" t="s">
        <v>127</v>
      </c>
      <c r="B23" s="60"/>
      <c r="C23" s="33" t="s">
        <v>238</v>
      </c>
      <c r="D23" s="33" t="s">
        <v>80</v>
      </c>
      <c r="E23" s="34">
        <f>'A1 본체 일반수량 집계표'!F20</f>
        <v>12.257999999999999</v>
      </c>
      <c r="F23" s="34" t="s">
        <v>35</v>
      </c>
      <c r="G23" s="34" t="s">
        <v>35</v>
      </c>
      <c r="H23" s="34" t="s">
        <v>35</v>
      </c>
      <c r="I23" s="34" t="s">
        <v>35</v>
      </c>
      <c r="J23" s="40">
        <f t="shared" si="0"/>
        <v>12.257999999999999</v>
      </c>
    </row>
    <row r="24" spans="1:10" ht="15" customHeight="1">
      <c r="A24" s="61"/>
      <c r="B24" s="62"/>
      <c r="C24" s="33" t="s">
        <v>185</v>
      </c>
      <c r="D24" s="33" t="s">
        <v>80</v>
      </c>
      <c r="E24" s="34" t="s">
        <v>35</v>
      </c>
      <c r="F24" s="34" t="s">
        <v>35</v>
      </c>
      <c r="G24" s="34">
        <f>'A1 접속슬래브 일반수량 집계표'!G12</f>
        <v>0.20100000000000001</v>
      </c>
      <c r="H24" s="34" t="s">
        <v>35</v>
      </c>
      <c r="I24" s="34" t="s">
        <v>35</v>
      </c>
      <c r="J24" s="40">
        <f t="shared" si="0"/>
        <v>0.20100000000000001</v>
      </c>
    </row>
    <row r="25" spans="1:10" ht="15" customHeight="1">
      <c r="A25" s="63"/>
      <c r="B25" s="64"/>
      <c r="C25" s="33" t="s">
        <v>186</v>
      </c>
      <c r="D25" s="33" t="s">
        <v>80</v>
      </c>
      <c r="E25" s="34" t="s">
        <v>35</v>
      </c>
      <c r="F25" s="34" t="s">
        <v>35</v>
      </c>
      <c r="G25" s="34">
        <f>'A1 접속슬래브 일반수량 집계표'!G13</f>
        <v>3.004</v>
      </c>
      <c r="H25" s="34" t="s">
        <v>35</v>
      </c>
      <c r="I25" s="34" t="s">
        <v>35</v>
      </c>
      <c r="J25" s="40">
        <f t="shared" si="0"/>
        <v>3.004</v>
      </c>
    </row>
    <row r="26" spans="1:10" ht="15" customHeight="1">
      <c r="A26" s="56" t="s">
        <v>129</v>
      </c>
      <c r="B26" s="57"/>
      <c r="C26" s="58"/>
      <c r="D26" s="33" t="s">
        <v>80</v>
      </c>
      <c r="E26" s="34">
        <f>'A1 본체 일반수량 집계표'!F21</f>
        <v>0.28699999999999998</v>
      </c>
      <c r="F26" s="34" t="s">
        <v>35</v>
      </c>
      <c r="G26" s="34" t="s">
        <v>35</v>
      </c>
      <c r="H26" s="34" t="s">
        <v>35</v>
      </c>
      <c r="I26" s="34" t="s">
        <v>35</v>
      </c>
      <c r="J26" s="40">
        <f t="shared" si="0"/>
        <v>0.28699999999999998</v>
      </c>
    </row>
    <row r="27" spans="1:10" ht="15" customHeight="1">
      <c r="A27" s="77" t="s">
        <v>269</v>
      </c>
      <c r="B27" s="70" t="s">
        <v>270</v>
      </c>
      <c r="C27" s="33" t="s">
        <v>132</v>
      </c>
      <c r="D27" s="33" t="s">
        <v>86</v>
      </c>
      <c r="E27" s="35">
        <f>'A1 본체 일반수량 집계표'!F22</f>
        <v>1</v>
      </c>
      <c r="F27" s="35" t="s">
        <v>35</v>
      </c>
      <c r="G27" s="35" t="s">
        <v>35</v>
      </c>
      <c r="H27" s="35" t="s">
        <v>35</v>
      </c>
      <c r="I27" s="35" t="s">
        <v>35</v>
      </c>
      <c r="J27" s="41">
        <f t="shared" si="0"/>
        <v>1</v>
      </c>
    </row>
    <row r="28" spans="1:10" ht="15" customHeight="1">
      <c r="A28" s="78"/>
      <c r="B28" s="71"/>
      <c r="C28" s="33" t="s">
        <v>133</v>
      </c>
      <c r="D28" s="33" t="s">
        <v>86</v>
      </c>
      <c r="E28" s="35">
        <f>'A1 본체 일반수량 집계표'!F23</f>
        <v>2</v>
      </c>
      <c r="F28" s="35" t="s">
        <v>35</v>
      </c>
      <c r="G28" s="35" t="s">
        <v>35</v>
      </c>
      <c r="H28" s="35" t="s">
        <v>35</v>
      </c>
      <c r="I28" s="35" t="s">
        <v>35</v>
      </c>
      <c r="J28" s="41">
        <f t="shared" si="0"/>
        <v>2</v>
      </c>
    </row>
    <row r="29" spans="1:10" ht="15" customHeight="1">
      <c r="A29" s="78"/>
      <c r="B29" s="71"/>
      <c r="C29" s="33" t="s">
        <v>134</v>
      </c>
      <c r="D29" s="33" t="s">
        <v>56</v>
      </c>
      <c r="E29" s="34">
        <f>'A1 본체 일반수량 집계표'!F24</f>
        <v>117.6</v>
      </c>
      <c r="F29" s="34" t="s">
        <v>35</v>
      </c>
      <c r="G29" s="34" t="s">
        <v>35</v>
      </c>
      <c r="H29" s="34" t="s">
        <v>35</v>
      </c>
      <c r="I29" s="34" t="s">
        <v>35</v>
      </c>
      <c r="J29" s="40">
        <f t="shared" si="0"/>
        <v>117.6</v>
      </c>
    </row>
    <row r="30" spans="1:10" ht="15" customHeight="1">
      <c r="A30" s="78"/>
      <c r="B30" s="71"/>
      <c r="C30" s="33" t="s">
        <v>135</v>
      </c>
      <c r="D30" s="33" t="s">
        <v>56</v>
      </c>
      <c r="E30" s="34">
        <f>'A1 본체 일반수량 집계표'!F25</f>
        <v>92.048000000000002</v>
      </c>
      <c r="F30" s="34" t="s">
        <v>35</v>
      </c>
      <c r="G30" s="34" t="s">
        <v>35</v>
      </c>
      <c r="H30" s="34" t="s">
        <v>35</v>
      </c>
      <c r="I30" s="34" t="s">
        <v>35</v>
      </c>
      <c r="J30" s="40">
        <f t="shared" si="0"/>
        <v>92.048000000000002</v>
      </c>
    </row>
    <row r="31" spans="1:10" ht="15" customHeight="1">
      <c r="A31" s="78"/>
      <c r="B31" s="71"/>
      <c r="C31" s="33" t="s">
        <v>136</v>
      </c>
      <c r="D31" s="33" t="s">
        <v>56</v>
      </c>
      <c r="E31" s="34">
        <f>'A1 본체 일반수량 집계표'!F26</f>
        <v>16.751999999999999</v>
      </c>
      <c r="F31" s="34" t="s">
        <v>35</v>
      </c>
      <c r="G31" s="34" t="s">
        <v>35</v>
      </c>
      <c r="H31" s="34" t="s">
        <v>35</v>
      </c>
      <c r="I31" s="34" t="s">
        <v>35</v>
      </c>
      <c r="J31" s="40">
        <f t="shared" si="0"/>
        <v>16.751999999999999</v>
      </c>
    </row>
    <row r="32" spans="1:10" ht="15" customHeight="1">
      <c r="A32" s="78"/>
      <c r="B32" s="71"/>
      <c r="C32" s="33" t="s">
        <v>137</v>
      </c>
      <c r="D32" s="33" t="s">
        <v>24</v>
      </c>
      <c r="E32" s="34">
        <f>'A1 본체 일반수량 집계표'!F27</f>
        <v>37.497999999999998</v>
      </c>
      <c r="F32" s="34" t="s">
        <v>35</v>
      </c>
      <c r="G32" s="34" t="s">
        <v>35</v>
      </c>
      <c r="H32" s="34" t="s">
        <v>35</v>
      </c>
      <c r="I32" s="34" t="s">
        <v>35</v>
      </c>
      <c r="J32" s="40">
        <f t="shared" si="0"/>
        <v>37.497999999999998</v>
      </c>
    </row>
    <row r="33" spans="1:10" ht="15" customHeight="1">
      <c r="A33" s="78"/>
      <c r="B33" s="71"/>
      <c r="C33" s="33" t="s">
        <v>138</v>
      </c>
      <c r="D33" s="33" t="s">
        <v>24</v>
      </c>
      <c r="E33" s="34">
        <f>'A1 본체 일반수량 집계표'!F28</f>
        <v>6.5949999999999998</v>
      </c>
      <c r="F33" s="34" t="s">
        <v>35</v>
      </c>
      <c r="G33" s="34" t="s">
        <v>35</v>
      </c>
      <c r="H33" s="34" t="s">
        <v>35</v>
      </c>
      <c r="I33" s="34" t="s">
        <v>35</v>
      </c>
      <c r="J33" s="40">
        <f t="shared" si="0"/>
        <v>6.5949999999999998</v>
      </c>
    </row>
    <row r="34" spans="1:10" ht="15" customHeight="1">
      <c r="A34" s="79"/>
      <c r="B34" s="73"/>
      <c r="C34" s="33" t="s">
        <v>139</v>
      </c>
      <c r="D34" s="33" t="s">
        <v>98</v>
      </c>
      <c r="E34" s="35">
        <f>'A1 본체 일반수량 집계표'!F29</f>
        <v>16</v>
      </c>
      <c r="F34" s="35" t="s">
        <v>35</v>
      </c>
      <c r="G34" s="35" t="s">
        <v>35</v>
      </c>
      <c r="H34" s="35" t="s">
        <v>35</v>
      </c>
      <c r="I34" s="35" t="s">
        <v>35</v>
      </c>
      <c r="J34" s="41">
        <f t="shared" si="0"/>
        <v>16</v>
      </c>
    </row>
    <row r="35" spans="1:10" ht="15" customHeight="1">
      <c r="A35" s="39" t="s">
        <v>183</v>
      </c>
      <c r="B35" s="33" t="s">
        <v>184</v>
      </c>
      <c r="C35" s="33" t="s">
        <v>185</v>
      </c>
      <c r="D35" s="33" t="s">
        <v>171</v>
      </c>
      <c r="E35" s="35" t="s">
        <v>35</v>
      </c>
      <c r="F35" s="35" t="s">
        <v>35</v>
      </c>
      <c r="G35" s="35">
        <f>'A1 접속슬래브 일반수량 집계표'!G9</f>
        <v>24</v>
      </c>
      <c r="H35" s="35" t="s">
        <v>35</v>
      </c>
      <c r="I35" s="35" t="s">
        <v>35</v>
      </c>
      <c r="J35" s="41">
        <f t="shared" si="0"/>
        <v>24</v>
      </c>
    </row>
    <row r="36" spans="1:10" ht="15" customHeight="1">
      <c r="A36" s="39" t="s">
        <v>187</v>
      </c>
      <c r="B36" s="65" t="s">
        <v>188</v>
      </c>
      <c r="C36" s="58"/>
      <c r="D36" s="33" t="s">
        <v>36</v>
      </c>
      <c r="E36" s="34" t="s">
        <v>35</v>
      </c>
      <c r="F36" s="34" t="s">
        <v>35</v>
      </c>
      <c r="G36" s="34">
        <f>'A1 접속슬래브 일반수량 집계표'!G14</f>
        <v>8.8339999999999996</v>
      </c>
      <c r="H36" s="34" t="s">
        <v>35</v>
      </c>
      <c r="I36" s="34" t="s">
        <v>35</v>
      </c>
      <c r="J36" s="40">
        <f t="shared" si="0"/>
        <v>8.8339999999999996</v>
      </c>
    </row>
    <row r="37" spans="1:10" ht="15" customHeight="1" thickBot="1">
      <c r="A37" s="81" t="s">
        <v>162</v>
      </c>
      <c r="B37" s="82"/>
      <c r="C37" s="83"/>
      <c r="D37" s="43" t="s">
        <v>36</v>
      </c>
      <c r="E37" s="47" t="s">
        <v>35</v>
      </c>
      <c r="F37" s="47" t="s">
        <v>35</v>
      </c>
      <c r="G37" s="47" t="s">
        <v>35</v>
      </c>
      <c r="H37" s="47" t="s">
        <v>35</v>
      </c>
      <c r="I37" s="47">
        <f>'A1 보호블럭 집계표'!F3</f>
        <v>174.494</v>
      </c>
      <c r="J37" s="48">
        <f t="shared" si="0"/>
        <v>174.494</v>
      </c>
    </row>
    <row r="38" spans="1:10" ht="15" customHeight="1">
      <c r="A38" s="31"/>
      <c r="B38" s="31"/>
      <c r="C38" s="31"/>
      <c r="D38" s="31"/>
      <c r="E38" s="32"/>
      <c r="F38" s="32"/>
      <c r="G38" s="32"/>
      <c r="H38" s="32"/>
      <c r="I38" s="32"/>
      <c r="J38" s="32"/>
    </row>
  </sheetData>
  <mergeCells count="24">
    <mergeCell ref="A19:B20"/>
    <mergeCell ref="A21:C21"/>
    <mergeCell ref="A22:B22"/>
    <mergeCell ref="A3:A5"/>
    <mergeCell ref="A6:A7"/>
    <mergeCell ref="A8:A11"/>
    <mergeCell ref="A12:A13"/>
    <mergeCell ref="A16:A17"/>
    <mergeCell ref="A23:B25"/>
    <mergeCell ref="A26:C26"/>
    <mergeCell ref="B36:C36"/>
    <mergeCell ref="A37:C37"/>
    <mergeCell ref="A1:J1"/>
    <mergeCell ref="A2:C2"/>
    <mergeCell ref="C3:C5"/>
    <mergeCell ref="C8:C11"/>
    <mergeCell ref="B12:C12"/>
    <mergeCell ref="B13:C13"/>
    <mergeCell ref="A14:B14"/>
    <mergeCell ref="A15:C15"/>
    <mergeCell ref="A27:A34"/>
    <mergeCell ref="B16:B17"/>
    <mergeCell ref="B27:B34"/>
    <mergeCell ref="A18:C18"/>
  </mergeCells>
  <phoneticPr fontId="6" type="noConversion"/>
  <printOptions horizont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6" ht="30" customHeight="1" thickBot="1">
      <c r="A1" s="66" t="s">
        <v>271</v>
      </c>
      <c r="B1" s="66"/>
      <c r="C1" s="66"/>
      <c r="D1" s="66"/>
      <c r="E1" s="66"/>
      <c r="F1" s="66"/>
    </row>
    <row r="2" spans="1:6" ht="30" customHeight="1" thickBot="1">
      <c r="A2" s="67" t="s">
        <v>141</v>
      </c>
      <c r="B2" s="68"/>
      <c r="C2" s="69"/>
      <c r="D2" s="36" t="s">
        <v>142</v>
      </c>
      <c r="E2" s="37" t="s">
        <v>143</v>
      </c>
      <c r="F2" s="38" t="s">
        <v>144</v>
      </c>
    </row>
    <row r="3" spans="1:6" ht="15" customHeight="1" thickTop="1">
      <c r="A3" s="85" t="s">
        <v>99</v>
      </c>
      <c r="B3" s="33" t="s">
        <v>182</v>
      </c>
      <c r="C3" s="84" t="s">
        <v>101</v>
      </c>
      <c r="D3" s="33" t="s">
        <v>24</v>
      </c>
      <c r="E3" s="34">
        <f>'A1 본체 산출근거'!Z58</f>
        <v>116.815</v>
      </c>
      <c r="F3" s="40">
        <f t="shared" ref="F3:F29" si="0">SUM(E3:E3)</f>
        <v>116.815</v>
      </c>
    </row>
    <row r="4" spans="1:6" ht="15" customHeight="1">
      <c r="A4" s="79"/>
      <c r="B4" s="33" t="s">
        <v>102</v>
      </c>
      <c r="C4" s="73"/>
      <c r="D4" s="33" t="s">
        <v>24</v>
      </c>
      <c r="E4" s="34">
        <f>'A1 본체 산출근거'!Z63</f>
        <v>4.7039999999999997</v>
      </c>
      <c r="F4" s="40">
        <f t="shared" si="0"/>
        <v>4.7039999999999997</v>
      </c>
    </row>
    <row r="5" spans="1:6" ht="15" customHeight="1">
      <c r="A5" s="77" t="s">
        <v>103</v>
      </c>
      <c r="B5" s="33" t="s">
        <v>104</v>
      </c>
      <c r="C5" s="33" t="s">
        <v>105</v>
      </c>
      <c r="D5" s="33" t="s">
        <v>24</v>
      </c>
      <c r="E5" s="34">
        <v>116.816</v>
      </c>
      <c r="F5" s="40">
        <f t="shared" si="0"/>
        <v>116.816</v>
      </c>
    </row>
    <row r="6" spans="1:6" ht="15" customHeight="1">
      <c r="A6" s="79"/>
      <c r="B6" s="33" t="s">
        <v>106</v>
      </c>
      <c r="C6" s="33" t="s">
        <v>101</v>
      </c>
      <c r="D6" s="33" t="s">
        <v>24</v>
      </c>
      <c r="E6" s="34">
        <v>4.7039999999999997</v>
      </c>
      <c r="F6" s="40">
        <f t="shared" si="0"/>
        <v>4.7039999999999997</v>
      </c>
    </row>
    <row r="7" spans="1:6" ht="15" customHeight="1">
      <c r="A7" s="77" t="s">
        <v>107</v>
      </c>
      <c r="B7" s="33" t="s">
        <v>108</v>
      </c>
      <c r="C7" s="70" t="s">
        <v>109</v>
      </c>
      <c r="D7" s="33" t="s">
        <v>36</v>
      </c>
      <c r="E7" s="34">
        <f>'A1 본체 산출근거'!Z87</f>
        <v>141.12700000000001</v>
      </c>
      <c r="F7" s="40">
        <f t="shared" si="0"/>
        <v>141.12700000000001</v>
      </c>
    </row>
    <row r="8" spans="1:6" ht="15" customHeight="1">
      <c r="A8" s="78"/>
      <c r="B8" s="33" t="s">
        <v>112</v>
      </c>
      <c r="C8" s="71"/>
      <c r="D8" s="33" t="s">
        <v>36</v>
      </c>
      <c r="E8" s="34">
        <f>'A1 본체 산출근거'!Z92</f>
        <v>30</v>
      </c>
      <c r="F8" s="40">
        <f t="shared" si="0"/>
        <v>30</v>
      </c>
    </row>
    <row r="9" spans="1:6" ht="15" customHeight="1">
      <c r="A9" s="79"/>
      <c r="B9" s="33" t="s">
        <v>113</v>
      </c>
      <c r="C9" s="73"/>
      <c r="D9" s="33" t="s">
        <v>36</v>
      </c>
      <c r="E9" s="34">
        <f>'A1 본체 산출근거'!Z97</f>
        <v>3.08</v>
      </c>
      <c r="F9" s="40">
        <f t="shared" si="0"/>
        <v>3.08</v>
      </c>
    </row>
    <row r="10" spans="1:6" ht="15" customHeight="1">
      <c r="A10" s="39" t="s">
        <v>114</v>
      </c>
      <c r="B10" s="65" t="s">
        <v>115</v>
      </c>
      <c r="C10" s="58"/>
      <c r="D10" s="33" t="s">
        <v>24</v>
      </c>
      <c r="E10" s="34">
        <f>'A1 본체 산출근거'!Z102</f>
        <v>16.425000000000001</v>
      </c>
      <c r="F10" s="40">
        <f t="shared" si="0"/>
        <v>16.425000000000001</v>
      </c>
    </row>
    <row r="11" spans="1:6" ht="15" customHeight="1">
      <c r="A11" s="56" t="s">
        <v>117</v>
      </c>
      <c r="B11" s="58"/>
      <c r="C11" s="33" t="s">
        <v>118</v>
      </c>
      <c r="D11" s="33" t="s">
        <v>36</v>
      </c>
      <c r="E11" s="34">
        <f>'A1 본체 산출근거'!Z136</f>
        <v>90.650999999999996</v>
      </c>
      <c r="F11" s="40">
        <f t="shared" si="0"/>
        <v>90.650999999999996</v>
      </c>
    </row>
    <row r="12" spans="1:6" ht="15" customHeight="1">
      <c r="A12" s="56" t="s">
        <v>119</v>
      </c>
      <c r="B12" s="57"/>
      <c r="C12" s="58"/>
      <c r="D12" s="33" t="s">
        <v>56</v>
      </c>
      <c r="E12" s="34">
        <f>'A1 본체 산출근거'!Z142</f>
        <v>42.1</v>
      </c>
      <c r="F12" s="40">
        <f t="shared" si="0"/>
        <v>42.1</v>
      </c>
    </row>
    <row r="13" spans="1:6" ht="15" customHeight="1">
      <c r="A13" s="77" t="s">
        <v>120</v>
      </c>
      <c r="B13" s="70" t="s">
        <v>121</v>
      </c>
      <c r="C13" s="33" t="s">
        <v>62</v>
      </c>
      <c r="D13" s="33" t="s">
        <v>61</v>
      </c>
      <c r="E13" s="35">
        <f>'A1 본체 산출근거'!Z146</f>
        <v>4</v>
      </c>
      <c r="F13" s="41">
        <f t="shared" si="0"/>
        <v>4</v>
      </c>
    </row>
    <row r="14" spans="1:6" ht="15" customHeight="1">
      <c r="A14" s="79"/>
      <c r="B14" s="73"/>
      <c r="C14" s="33" t="s">
        <v>60</v>
      </c>
      <c r="D14" s="33" t="s">
        <v>61</v>
      </c>
      <c r="E14" s="35">
        <f>'A1 본체 산출근거'!Z148</f>
        <v>1</v>
      </c>
      <c r="F14" s="41">
        <f t="shared" si="0"/>
        <v>1</v>
      </c>
    </row>
    <row r="15" spans="1:6" ht="15" customHeight="1">
      <c r="A15" s="56" t="s">
        <v>122</v>
      </c>
      <c r="B15" s="57"/>
      <c r="C15" s="58"/>
      <c r="D15" s="33" t="s">
        <v>24</v>
      </c>
      <c r="E15" s="34">
        <f>'A1 본체 산출근거'!Z154</f>
        <v>0.19</v>
      </c>
      <c r="F15" s="40">
        <f t="shared" si="0"/>
        <v>0.19</v>
      </c>
    </row>
    <row r="16" spans="1:6" ht="15" customHeight="1">
      <c r="A16" s="59" t="s">
        <v>123</v>
      </c>
      <c r="B16" s="60"/>
      <c r="C16" s="33" t="s">
        <v>124</v>
      </c>
      <c r="D16" s="33" t="s">
        <v>71</v>
      </c>
      <c r="E16" s="34">
        <f>'A1 본체 산출근거'!Z158</f>
        <v>168.11600000000001</v>
      </c>
      <c r="F16" s="40">
        <f t="shared" si="0"/>
        <v>168.11600000000001</v>
      </c>
    </row>
    <row r="17" spans="1:6" ht="15" customHeight="1">
      <c r="A17" s="63"/>
      <c r="B17" s="64"/>
      <c r="C17" s="33" t="s">
        <v>125</v>
      </c>
      <c r="D17" s="33" t="s">
        <v>71</v>
      </c>
      <c r="E17" s="34">
        <f>'A1 본체 산출근거'!Z161</f>
        <v>44</v>
      </c>
      <c r="F17" s="40">
        <f t="shared" si="0"/>
        <v>44</v>
      </c>
    </row>
    <row r="18" spans="1:6" ht="15" customHeight="1">
      <c r="A18" s="56" t="s">
        <v>126</v>
      </c>
      <c r="B18" s="57"/>
      <c r="C18" s="58"/>
      <c r="D18" s="33" t="s">
        <v>71</v>
      </c>
      <c r="E18" s="34">
        <f>'A1 본체 산출근거'!Z169</f>
        <v>159.566</v>
      </c>
      <c r="F18" s="40">
        <f t="shared" si="0"/>
        <v>159.566</v>
      </c>
    </row>
    <row r="19" spans="1:6" ht="15" customHeight="1">
      <c r="A19" s="56" t="s">
        <v>218</v>
      </c>
      <c r="B19" s="58"/>
      <c r="C19" s="33" t="s">
        <v>219</v>
      </c>
      <c r="D19" s="33" t="s">
        <v>71</v>
      </c>
      <c r="E19" s="34">
        <f>'A1 본체 산출근거'!Z174</f>
        <v>79.129000000000005</v>
      </c>
      <c r="F19" s="40">
        <f t="shared" si="0"/>
        <v>79.129000000000005</v>
      </c>
    </row>
    <row r="20" spans="1:6" ht="15" customHeight="1">
      <c r="A20" s="56" t="s">
        <v>127</v>
      </c>
      <c r="B20" s="58"/>
      <c r="C20" s="33" t="s">
        <v>238</v>
      </c>
      <c r="D20" s="33" t="s">
        <v>80</v>
      </c>
      <c r="E20" s="34">
        <f>'A1 본체 산출근거'!Z178</f>
        <v>12.257999999999999</v>
      </c>
      <c r="F20" s="40">
        <f t="shared" si="0"/>
        <v>12.257999999999999</v>
      </c>
    </row>
    <row r="21" spans="1:6" ht="15" customHeight="1">
      <c r="A21" s="56" t="s">
        <v>129</v>
      </c>
      <c r="B21" s="57"/>
      <c r="C21" s="58"/>
      <c r="D21" s="33" t="s">
        <v>80</v>
      </c>
      <c r="E21" s="34">
        <f>'A1 본체 산출근거'!Z183</f>
        <v>0.28699999999999998</v>
      </c>
      <c r="F21" s="40">
        <f t="shared" si="0"/>
        <v>0.28699999999999998</v>
      </c>
    </row>
    <row r="22" spans="1:6" ht="15" customHeight="1">
      <c r="A22" s="77" t="s">
        <v>269</v>
      </c>
      <c r="B22" s="70" t="s">
        <v>270</v>
      </c>
      <c r="C22" s="33" t="s">
        <v>132</v>
      </c>
      <c r="D22" s="33" t="s">
        <v>86</v>
      </c>
      <c r="E22" s="35">
        <f>'A1 본체 산출근거'!Z187</f>
        <v>1</v>
      </c>
      <c r="F22" s="41">
        <f t="shared" si="0"/>
        <v>1</v>
      </c>
    </row>
    <row r="23" spans="1:6" ht="15" customHeight="1">
      <c r="A23" s="78"/>
      <c r="B23" s="71"/>
      <c r="C23" s="33" t="s">
        <v>133</v>
      </c>
      <c r="D23" s="33" t="s">
        <v>86</v>
      </c>
      <c r="E23" s="35">
        <f>'A1 본체 산출근거'!Z190</f>
        <v>2</v>
      </c>
      <c r="F23" s="41">
        <f t="shared" si="0"/>
        <v>2</v>
      </c>
    </row>
    <row r="24" spans="1:6" ht="15" customHeight="1">
      <c r="A24" s="78"/>
      <c r="B24" s="71"/>
      <c r="C24" s="33" t="s">
        <v>134</v>
      </c>
      <c r="D24" s="33" t="s">
        <v>56</v>
      </c>
      <c r="E24" s="34">
        <f>'A1 본체 산출근거'!Z193</f>
        <v>117.6</v>
      </c>
      <c r="F24" s="40">
        <f t="shared" si="0"/>
        <v>117.6</v>
      </c>
    </row>
    <row r="25" spans="1:6" ht="15" customHeight="1">
      <c r="A25" s="78"/>
      <c r="B25" s="71"/>
      <c r="C25" s="33" t="s">
        <v>135</v>
      </c>
      <c r="D25" s="33" t="s">
        <v>56</v>
      </c>
      <c r="E25" s="34">
        <f>'A1 본체 산출근거'!Z196</f>
        <v>92.048000000000002</v>
      </c>
      <c r="F25" s="40">
        <f t="shared" si="0"/>
        <v>92.048000000000002</v>
      </c>
    </row>
    <row r="26" spans="1:6" ht="15" customHeight="1">
      <c r="A26" s="78"/>
      <c r="B26" s="71"/>
      <c r="C26" s="33" t="s">
        <v>136</v>
      </c>
      <c r="D26" s="33" t="s">
        <v>56</v>
      </c>
      <c r="E26" s="34">
        <f>'A1 본체 산출근거'!Z199</f>
        <v>16.751999999999999</v>
      </c>
      <c r="F26" s="40">
        <f t="shared" si="0"/>
        <v>16.751999999999999</v>
      </c>
    </row>
    <row r="27" spans="1:6" ht="15" customHeight="1">
      <c r="A27" s="78"/>
      <c r="B27" s="71"/>
      <c r="C27" s="33" t="s">
        <v>137</v>
      </c>
      <c r="D27" s="33" t="s">
        <v>24</v>
      </c>
      <c r="E27" s="34">
        <f>'A1 본체 산출근거'!Z202</f>
        <v>37.497999999999998</v>
      </c>
      <c r="F27" s="40">
        <f t="shared" si="0"/>
        <v>37.497999999999998</v>
      </c>
    </row>
    <row r="28" spans="1:6" ht="15" customHeight="1">
      <c r="A28" s="78"/>
      <c r="B28" s="71"/>
      <c r="C28" s="33" t="s">
        <v>138</v>
      </c>
      <c r="D28" s="33" t="s">
        <v>24</v>
      </c>
      <c r="E28" s="34">
        <f>'A1 본체 산출근거'!Z205</f>
        <v>6.5949999999999998</v>
      </c>
      <c r="F28" s="40">
        <f t="shared" si="0"/>
        <v>6.5949999999999998</v>
      </c>
    </row>
    <row r="29" spans="1:6" ht="15" customHeight="1" thickBot="1">
      <c r="A29" s="80"/>
      <c r="B29" s="72"/>
      <c r="C29" s="43" t="s">
        <v>139</v>
      </c>
      <c r="D29" s="43" t="s">
        <v>98</v>
      </c>
      <c r="E29" s="44">
        <f>'A1 본체 산출근거'!Z208</f>
        <v>16</v>
      </c>
      <c r="F29" s="45">
        <f t="shared" si="0"/>
        <v>16</v>
      </c>
    </row>
    <row r="30" spans="1:6" ht="15" customHeight="1">
      <c r="A30" s="31"/>
      <c r="B30" s="31"/>
      <c r="C30" s="31"/>
      <c r="D30" s="31"/>
      <c r="E30" s="32"/>
      <c r="F30" s="32"/>
    </row>
  </sheetData>
  <mergeCells count="20">
    <mergeCell ref="A18:C18"/>
    <mergeCell ref="A19:B19"/>
    <mergeCell ref="A20:B20"/>
    <mergeCell ref="A21:C21"/>
    <mergeCell ref="A1:F1"/>
    <mergeCell ref="A2:C2"/>
    <mergeCell ref="B13:B14"/>
    <mergeCell ref="B22:B29"/>
    <mergeCell ref="C3:C4"/>
    <mergeCell ref="C7:C9"/>
    <mergeCell ref="B10:C10"/>
    <mergeCell ref="A11:B11"/>
    <mergeCell ref="A12:C12"/>
    <mergeCell ref="A15:C15"/>
    <mergeCell ref="A16:B17"/>
    <mergeCell ref="A3:A4"/>
    <mergeCell ref="A5:A6"/>
    <mergeCell ref="A7:A9"/>
    <mergeCell ref="A13:A14"/>
    <mergeCell ref="A22:A29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5001"/>
  <sheetViews>
    <sheetView workbookViewId="0"/>
  </sheetViews>
  <sheetFormatPr defaultRowHeight="13.5"/>
  <cols>
    <col min="1" max="28" width="2.77734375" customWidth="1"/>
  </cols>
  <sheetData>
    <row r="1" spans="1:28" ht="30" customHeight="1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 t="s">
        <v>1</v>
      </c>
    </row>
    <row r="2" spans="1:28" ht="30" customHeight="1">
      <c r="A2" s="100" t="s">
        <v>2</v>
      </c>
      <c r="B2" s="101"/>
      <c r="C2" s="101"/>
      <c r="D2" s="101"/>
      <c r="E2" s="102" t="s">
        <v>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101" t="s">
        <v>4</v>
      </c>
      <c r="AA2" s="101"/>
      <c r="AB2" s="105"/>
    </row>
    <row r="3" spans="1:28" ht="15" customHeight="1">
      <c r="A3" s="16"/>
      <c r="B3" s="2"/>
      <c r="C3" s="2"/>
      <c r="D3" s="2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8"/>
      <c r="AA3" s="8"/>
      <c r="AB3" s="17"/>
    </row>
    <row r="4" spans="1:28" ht="15" customHeight="1">
      <c r="A4" s="16"/>
      <c r="B4" s="2"/>
      <c r="C4" s="2"/>
      <c r="D4" s="2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  <c r="AA4" s="8"/>
      <c r="AB4" s="17"/>
    </row>
    <row r="5" spans="1:28" ht="15" customHeight="1">
      <c r="A5" s="16"/>
      <c r="B5" s="2"/>
      <c r="C5" s="2"/>
      <c r="D5" s="2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8"/>
      <c r="AA5" s="8"/>
      <c r="AB5" s="17"/>
    </row>
    <row r="6" spans="1:28" ht="15" customHeight="1">
      <c r="A6" s="16"/>
      <c r="B6" s="2"/>
      <c r="C6" s="2"/>
      <c r="D6" s="2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8"/>
      <c r="AA6" s="8"/>
      <c r="AB6" s="17"/>
    </row>
    <row r="7" spans="1:28" ht="15" customHeight="1">
      <c r="A7" s="16"/>
      <c r="B7" s="2"/>
      <c r="C7" s="2"/>
      <c r="D7" s="2"/>
      <c r="E7" s="6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8"/>
      <c r="AA7" s="8"/>
      <c r="AB7" s="17"/>
    </row>
    <row r="8" spans="1:28" ht="15" customHeight="1">
      <c r="A8" s="16"/>
      <c r="B8" s="2"/>
      <c r="C8" s="2"/>
      <c r="D8" s="2"/>
      <c r="E8" s="6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8"/>
      <c r="AB8" s="17"/>
    </row>
    <row r="9" spans="1:28" ht="15" customHeight="1">
      <c r="A9" s="16"/>
      <c r="B9" s="2"/>
      <c r="C9" s="2"/>
      <c r="D9" s="2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8"/>
      <c r="AA9" s="8"/>
      <c r="AB9" s="17"/>
    </row>
    <row r="10" spans="1:28" ht="15" customHeight="1">
      <c r="A10" s="16"/>
      <c r="B10" s="2"/>
      <c r="C10" s="2"/>
      <c r="D10" s="2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8"/>
      <c r="AA10" s="8"/>
      <c r="AB10" s="17"/>
    </row>
    <row r="11" spans="1:28" ht="15" customHeight="1">
      <c r="A11" s="16"/>
      <c r="B11" s="2"/>
      <c r="C11" s="2"/>
      <c r="D11" s="2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8"/>
      <c r="AA11" s="8"/>
      <c r="AB11" s="17"/>
    </row>
    <row r="12" spans="1:28" ht="15" customHeight="1">
      <c r="A12" s="16"/>
      <c r="B12" s="2"/>
      <c r="C12" s="2"/>
      <c r="D12" s="2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8"/>
      <c r="AA12" s="8"/>
      <c r="AB12" s="17"/>
    </row>
    <row r="13" spans="1:28" ht="15" customHeight="1">
      <c r="A13" s="16"/>
      <c r="B13" s="2"/>
      <c r="C13" s="2"/>
      <c r="D13" s="2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8"/>
      <c r="AB13" s="17"/>
    </row>
    <row r="14" spans="1:28" ht="15" customHeight="1">
      <c r="A14" s="16"/>
      <c r="B14" s="2"/>
      <c r="C14" s="2"/>
      <c r="D14" s="2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8"/>
      <c r="AA14" s="8"/>
      <c r="AB14" s="17"/>
    </row>
    <row r="15" spans="1:28" ht="15" customHeight="1">
      <c r="A15" s="16"/>
      <c r="B15" s="2"/>
      <c r="C15" s="2"/>
      <c r="D15" s="2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8"/>
      <c r="AA15" s="8"/>
      <c r="AB15" s="17"/>
    </row>
    <row r="16" spans="1:28" ht="15" customHeight="1">
      <c r="A16" s="16"/>
      <c r="B16" s="2"/>
      <c r="C16" s="2"/>
      <c r="D16" s="2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8"/>
      <c r="AA16" s="8"/>
      <c r="AB16" s="17"/>
    </row>
    <row r="17" spans="1:28" ht="15" customHeight="1">
      <c r="A17" s="16"/>
      <c r="B17" s="2"/>
      <c r="C17" s="2"/>
      <c r="D17" s="2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17"/>
    </row>
    <row r="18" spans="1:28" ht="15" customHeight="1">
      <c r="A18" s="16"/>
      <c r="B18" s="2"/>
      <c r="C18" s="2"/>
      <c r="D18" s="2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8"/>
      <c r="AA18" s="8"/>
      <c r="AB18" s="17"/>
    </row>
    <row r="19" spans="1:28" ht="15" customHeight="1">
      <c r="A19" s="16"/>
      <c r="B19" s="2"/>
      <c r="C19" s="2"/>
      <c r="D19" s="2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8"/>
      <c r="AB19" s="17"/>
    </row>
    <row r="20" spans="1:28" ht="15" customHeight="1">
      <c r="A20" s="16"/>
      <c r="B20" s="2"/>
      <c r="C20" s="2"/>
      <c r="D20" s="2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8"/>
      <c r="AA20" s="8"/>
      <c r="AB20" s="17"/>
    </row>
    <row r="21" spans="1:28" ht="15" customHeight="1">
      <c r="A21" s="16"/>
      <c r="B21" s="2"/>
      <c r="C21" s="2"/>
      <c r="D21" s="2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8"/>
      <c r="AA21" s="8"/>
      <c r="AB21" s="17"/>
    </row>
    <row r="22" spans="1:28" ht="15" customHeight="1">
      <c r="A22" s="16"/>
      <c r="B22" s="2"/>
      <c r="C22" s="2"/>
      <c r="D22" s="2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8"/>
      <c r="AA22" s="8"/>
      <c r="AB22" s="17"/>
    </row>
    <row r="23" spans="1:28" ht="15" customHeight="1">
      <c r="A23" s="16"/>
      <c r="B23" s="2"/>
      <c r="C23" s="2"/>
      <c r="D23" s="2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8"/>
      <c r="AA23" s="8"/>
      <c r="AB23" s="17"/>
    </row>
    <row r="24" spans="1:28" ht="15" customHeight="1">
      <c r="A24" s="16"/>
      <c r="B24" s="2"/>
      <c r="C24" s="2"/>
      <c r="D24" s="2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8"/>
      <c r="AA24" s="8"/>
      <c r="AB24" s="17"/>
    </row>
    <row r="25" spans="1:28" ht="15" customHeight="1">
      <c r="A25" s="16"/>
      <c r="B25" s="2"/>
      <c r="C25" s="2"/>
      <c r="D25" s="2"/>
      <c r="E25" s="6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8"/>
      <c r="AA25" s="8"/>
      <c r="AB25" s="17"/>
    </row>
    <row r="26" spans="1:28" ht="15" customHeight="1">
      <c r="A26" s="16"/>
      <c r="B26" s="2"/>
      <c r="C26" s="2"/>
      <c r="D26" s="2"/>
      <c r="E26" s="6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8"/>
      <c r="AB26" s="17"/>
    </row>
    <row r="27" spans="1:28" ht="15" customHeight="1">
      <c r="A27" s="16"/>
      <c r="B27" s="2"/>
      <c r="C27" s="2"/>
      <c r="D27" s="2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8"/>
      <c r="AA27" s="8"/>
      <c r="AB27" s="17"/>
    </row>
    <row r="28" spans="1:28" ht="15" customHeight="1">
      <c r="A28" s="16"/>
      <c r="B28" s="2"/>
      <c r="C28" s="2"/>
      <c r="D28" s="2"/>
      <c r="E28" s="6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8"/>
      <c r="AA28" s="8"/>
      <c r="AB28" s="17"/>
    </row>
    <row r="29" spans="1:28" ht="15" customHeight="1">
      <c r="A29" s="16"/>
      <c r="B29" s="2"/>
      <c r="C29" s="2"/>
      <c r="D29" s="2"/>
      <c r="E29" s="6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8"/>
      <c r="AA29" s="8"/>
      <c r="AB29" s="17"/>
    </row>
    <row r="30" spans="1:28" ht="15" customHeight="1">
      <c r="A30" s="16"/>
      <c r="B30" s="2"/>
      <c r="C30" s="2"/>
      <c r="D30" s="2"/>
      <c r="E30" s="6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8"/>
      <c r="AA30" s="8"/>
      <c r="AB30" s="17"/>
    </row>
    <row r="31" spans="1:28" ht="15" customHeight="1">
      <c r="A31" s="16"/>
      <c r="B31" s="2"/>
      <c r="C31" s="2"/>
      <c r="D31" s="2"/>
      <c r="E31" s="6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8"/>
      <c r="AA31" s="8"/>
      <c r="AB31" s="17"/>
    </row>
    <row r="32" spans="1:28" ht="15" customHeight="1">
      <c r="A32" s="16"/>
      <c r="B32" s="2"/>
      <c r="C32" s="2"/>
      <c r="D32" s="2"/>
      <c r="E32" s="6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8"/>
      <c r="AA32" s="8"/>
      <c r="AB32" s="17"/>
    </row>
    <row r="33" spans="1:28" ht="15" customHeight="1">
      <c r="A33" s="16"/>
      <c r="B33" s="2"/>
      <c r="C33" s="2"/>
      <c r="D33" s="2"/>
      <c r="E33" s="6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8"/>
      <c r="AB33" s="17"/>
    </row>
    <row r="34" spans="1:28" ht="15" customHeight="1">
      <c r="A34" s="16"/>
      <c r="B34" s="2"/>
      <c r="C34" s="2"/>
      <c r="D34" s="2"/>
      <c r="E34" s="6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8"/>
      <c r="AA34" s="8"/>
      <c r="AB34" s="17"/>
    </row>
    <row r="35" spans="1:28" ht="15" customHeight="1">
      <c r="A35" s="16"/>
      <c r="B35" s="2"/>
      <c r="C35" s="2"/>
      <c r="D35" s="2"/>
      <c r="E35" s="6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8"/>
      <c r="AA35" s="8"/>
      <c r="AB35" s="17"/>
    </row>
    <row r="36" spans="1:28" ht="15" customHeight="1">
      <c r="A36" s="16"/>
      <c r="B36" s="2"/>
      <c r="C36" s="2"/>
      <c r="D36" s="2"/>
      <c r="E36" s="6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8"/>
      <c r="AA36" s="8"/>
      <c r="AB36" s="17"/>
    </row>
    <row r="37" spans="1:28" ht="15" customHeight="1">
      <c r="A37" s="16"/>
      <c r="B37" s="2"/>
      <c r="C37" s="2"/>
      <c r="D37" s="2"/>
      <c r="E37" s="6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8"/>
      <c r="AA37" s="8"/>
      <c r="AB37" s="17"/>
    </row>
    <row r="38" spans="1:28" ht="15" customHeight="1">
      <c r="A38" s="16"/>
      <c r="B38" s="2"/>
      <c r="C38" s="2"/>
      <c r="D38" s="2"/>
      <c r="E38" s="6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8"/>
      <c r="AA38" s="8"/>
      <c r="AB38" s="17"/>
    </row>
    <row r="39" spans="1:28" ht="15" customHeight="1">
      <c r="A39" s="16"/>
      <c r="B39" s="2"/>
      <c r="C39" s="2"/>
      <c r="D39" s="2"/>
      <c r="E39" s="6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8"/>
      <c r="AA39" s="8"/>
      <c r="AB39" s="17"/>
    </row>
    <row r="40" spans="1:28" ht="15" customHeight="1">
      <c r="A40" s="16"/>
      <c r="B40" s="2"/>
      <c r="C40" s="2"/>
      <c r="D40" s="2"/>
      <c r="E40" s="6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8"/>
      <c r="AB40" s="17"/>
    </row>
    <row r="41" spans="1:28" ht="15" customHeight="1">
      <c r="A41" s="16"/>
      <c r="B41" s="2"/>
      <c r="C41" s="2"/>
      <c r="D41" s="2"/>
      <c r="E41" s="6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8"/>
      <c r="AA41" s="8"/>
      <c r="AB41" s="17"/>
    </row>
    <row r="42" spans="1:28" ht="15" customHeight="1">
      <c r="A42" s="16"/>
      <c r="B42" s="2"/>
      <c r="C42" s="2"/>
      <c r="D42" s="2"/>
      <c r="E42" s="6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8"/>
      <c r="AA42" s="8"/>
      <c r="AB42" s="17"/>
    </row>
    <row r="43" spans="1:28" ht="15" customHeight="1">
      <c r="A43" s="16"/>
      <c r="B43" s="2"/>
      <c r="C43" s="2"/>
      <c r="D43" s="2"/>
      <c r="E43" s="6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8"/>
      <c r="AA43" s="8"/>
      <c r="AB43" s="17"/>
    </row>
    <row r="44" spans="1:28" ht="15" customHeight="1">
      <c r="A44" s="16"/>
      <c r="B44" s="2"/>
      <c r="C44" s="2"/>
      <c r="D44" s="2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8"/>
      <c r="AA44" s="8"/>
      <c r="AB44" s="17"/>
    </row>
    <row r="45" spans="1:28" ht="15" customHeight="1">
      <c r="A45" s="18"/>
      <c r="B45" s="11"/>
      <c r="C45" s="11"/>
      <c r="D45" s="11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4"/>
      <c r="AA45" s="14"/>
      <c r="AB45" s="19"/>
    </row>
    <row r="46" spans="1:28" ht="15" customHeight="1">
      <c r="A46" s="20"/>
      <c r="B46" s="2"/>
      <c r="C46" s="2"/>
      <c r="D46" s="22"/>
      <c r="E46" s="6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3"/>
      <c r="Z46" s="8"/>
      <c r="AA46" s="8"/>
      <c r="AB46" s="21"/>
    </row>
    <row r="47" spans="1:28" ht="15" customHeight="1">
      <c r="A47" s="16" t="s">
        <v>5</v>
      </c>
      <c r="B47" s="2"/>
      <c r="C47" s="2"/>
      <c r="D47" s="24"/>
      <c r="E47" s="6"/>
      <c r="F47" s="7" t="s">
        <v>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5"/>
      <c r="Z47" s="8"/>
      <c r="AA47" s="8"/>
      <c r="AB47" s="17"/>
    </row>
    <row r="48" spans="1:28" ht="15" customHeight="1">
      <c r="A48" s="86" t="s">
        <v>165</v>
      </c>
      <c r="B48" s="87"/>
      <c r="C48" s="87"/>
      <c r="D48" s="88"/>
      <c r="E48" s="6"/>
      <c r="F48" s="7" t="s">
        <v>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5"/>
      <c r="Z48" s="8"/>
      <c r="AA48" s="8"/>
      <c r="AB48" s="17"/>
    </row>
    <row r="49" spans="1:28" ht="15" customHeight="1">
      <c r="A49" s="16"/>
      <c r="B49" s="2"/>
      <c r="C49" s="2"/>
      <c r="D49" s="24"/>
      <c r="E49" s="6"/>
      <c r="F49" s="7" t="s">
        <v>9</v>
      </c>
      <c r="G49" s="95">
        <v>4</v>
      </c>
      <c r="H49" s="95"/>
      <c r="I49" s="6" t="s">
        <v>10</v>
      </c>
      <c r="J49" s="95">
        <v>1</v>
      </c>
      <c r="K49" s="95"/>
      <c r="L49" s="6" t="s">
        <v>10</v>
      </c>
      <c r="M49" s="95">
        <v>11</v>
      </c>
      <c r="N49" s="95"/>
      <c r="O49" s="6"/>
      <c r="P49" s="6"/>
      <c r="Q49" s="6"/>
      <c r="R49" s="6"/>
      <c r="S49" s="6"/>
      <c r="T49" s="6"/>
      <c r="U49" s="6"/>
      <c r="V49" s="6" t="s">
        <v>11</v>
      </c>
      <c r="W49" s="95">
        <f>ROUND(G49*J49*M49, 3)</f>
        <v>44</v>
      </c>
      <c r="X49" s="95"/>
      <c r="Y49" s="96"/>
      <c r="Z49" s="8"/>
      <c r="AA49" s="8"/>
      <c r="AB49" s="17"/>
    </row>
    <row r="50" spans="1:28" ht="15" customHeight="1">
      <c r="A50" s="16"/>
      <c r="B50" s="2"/>
      <c r="C50" s="2"/>
      <c r="D50" s="24"/>
      <c r="E50" s="6"/>
      <c r="F50" s="7" t="s">
        <v>12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5"/>
      <c r="Z50" s="8"/>
      <c r="AA50" s="8"/>
      <c r="AB50" s="17"/>
    </row>
    <row r="51" spans="1:28" ht="15" customHeight="1">
      <c r="A51" s="16"/>
      <c r="B51" s="2"/>
      <c r="C51" s="2"/>
      <c r="D51" s="24"/>
      <c r="E51" s="6"/>
      <c r="F51" s="7" t="s">
        <v>13</v>
      </c>
      <c r="G51" s="95">
        <v>1.05</v>
      </c>
      <c r="H51" s="95"/>
      <c r="I51" s="6" t="s">
        <v>10</v>
      </c>
      <c r="J51" s="95">
        <v>1.375</v>
      </c>
      <c r="K51" s="95"/>
      <c r="L51" s="6" t="s">
        <v>10</v>
      </c>
      <c r="M51" s="95">
        <v>11</v>
      </c>
      <c r="N51" s="95"/>
      <c r="O51" s="6"/>
      <c r="P51" s="6"/>
      <c r="Q51" s="6"/>
      <c r="R51" s="6"/>
      <c r="S51" s="6"/>
      <c r="T51" s="6"/>
      <c r="U51" s="6"/>
      <c r="V51" s="6" t="s">
        <v>11</v>
      </c>
      <c r="W51" s="95">
        <f>ROUND(G51*J51*M51, 3)</f>
        <v>15.881</v>
      </c>
      <c r="X51" s="95"/>
      <c r="Y51" s="96"/>
      <c r="Z51" s="8"/>
      <c r="AA51" s="8"/>
      <c r="AB51" s="17"/>
    </row>
    <row r="52" spans="1:28" ht="15" customHeight="1">
      <c r="A52" s="16"/>
      <c r="B52" s="2"/>
      <c r="C52" s="2"/>
      <c r="D52" s="24"/>
      <c r="E52" s="6"/>
      <c r="F52" s="7" t="s">
        <v>16</v>
      </c>
      <c r="G52" s="6" t="s">
        <v>17</v>
      </c>
      <c r="H52" s="95">
        <v>1.05</v>
      </c>
      <c r="I52" s="95"/>
      <c r="J52" s="6" t="s">
        <v>18</v>
      </c>
      <c r="K52" s="95">
        <v>1.95</v>
      </c>
      <c r="L52" s="95"/>
      <c r="M52" s="6" t="s">
        <v>19</v>
      </c>
      <c r="N52" s="6" t="s">
        <v>20</v>
      </c>
      <c r="O52" s="9">
        <v>2</v>
      </c>
      <c r="P52" s="6" t="s">
        <v>10</v>
      </c>
      <c r="Q52" s="95">
        <v>0.9</v>
      </c>
      <c r="R52" s="95"/>
      <c r="S52" s="6" t="s">
        <v>19</v>
      </c>
      <c r="T52" s="6" t="s">
        <v>10</v>
      </c>
      <c r="U52" s="6"/>
      <c r="V52" s="6"/>
      <c r="W52" s="6"/>
      <c r="X52" s="6"/>
      <c r="Y52" s="25"/>
      <c r="Z52" s="8"/>
      <c r="AA52" s="8"/>
      <c r="AB52" s="17"/>
    </row>
    <row r="53" spans="1:28" ht="15" customHeight="1">
      <c r="A53" s="16"/>
      <c r="B53" s="2"/>
      <c r="C53" s="2"/>
      <c r="D53" s="24"/>
      <c r="E53" s="6"/>
      <c r="F53" s="7"/>
      <c r="G53" s="95">
        <v>11</v>
      </c>
      <c r="H53" s="95"/>
      <c r="I53" s="6" t="s">
        <v>19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11</v>
      </c>
      <c r="W53" s="95">
        <f>ROUND((((H52+K52)/O52*Q52)*G53), 3)</f>
        <v>14.85</v>
      </c>
      <c r="X53" s="95"/>
      <c r="Y53" s="96"/>
      <c r="Z53" s="8"/>
      <c r="AA53" s="8"/>
      <c r="AB53" s="17"/>
    </row>
    <row r="54" spans="1:28" ht="15" customHeight="1">
      <c r="A54" s="16"/>
      <c r="B54" s="2"/>
      <c r="C54" s="2"/>
      <c r="D54" s="24"/>
      <c r="E54" s="6"/>
      <c r="F54" s="7" t="s">
        <v>21</v>
      </c>
      <c r="G54" s="95">
        <v>1.95</v>
      </c>
      <c r="H54" s="95"/>
      <c r="I54" s="6" t="s">
        <v>10</v>
      </c>
      <c r="J54" s="95">
        <v>0.94699999999999995</v>
      </c>
      <c r="K54" s="95"/>
      <c r="L54" s="6" t="s">
        <v>10</v>
      </c>
      <c r="M54" s="95">
        <v>11</v>
      </c>
      <c r="N54" s="95"/>
      <c r="O54" s="6"/>
      <c r="P54" s="6"/>
      <c r="Q54" s="6"/>
      <c r="R54" s="6"/>
      <c r="S54" s="6"/>
      <c r="T54" s="6"/>
      <c r="U54" s="6"/>
      <c r="V54" s="6" t="s">
        <v>11</v>
      </c>
      <c r="W54" s="95">
        <f>ROUND(G54*J54*M54, 3)</f>
        <v>20.312999999999999</v>
      </c>
      <c r="X54" s="95"/>
      <c r="Y54" s="96"/>
      <c r="Z54" s="8"/>
      <c r="AA54" s="8"/>
      <c r="AB54" s="17"/>
    </row>
    <row r="55" spans="1:28" ht="15" customHeight="1">
      <c r="A55" s="16"/>
      <c r="B55" s="2"/>
      <c r="C55" s="2"/>
      <c r="D55" s="24"/>
      <c r="E55" s="6"/>
      <c r="F55" s="7" t="s">
        <v>22</v>
      </c>
      <c r="G55" s="95">
        <v>0.8</v>
      </c>
      <c r="H55" s="95"/>
      <c r="I55" s="6" t="s">
        <v>10</v>
      </c>
      <c r="J55" s="95">
        <v>1.8440000000000001</v>
      </c>
      <c r="K55" s="95"/>
      <c r="L55" s="6" t="s">
        <v>10</v>
      </c>
      <c r="M55" s="95">
        <v>11</v>
      </c>
      <c r="N55" s="95"/>
      <c r="O55" s="6"/>
      <c r="P55" s="6"/>
      <c r="Q55" s="6"/>
      <c r="R55" s="6"/>
      <c r="S55" s="6"/>
      <c r="T55" s="6"/>
      <c r="U55" s="6"/>
      <c r="V55" s="6" t="s">
        <v>11</v>
      </c>
      <c r="W55" s="95">
        <f>ROUND(G55*J55*M55, 3)</f>
        <v>16.227</v>
      </c>
      <c r="X55" s="95"/>
      <c r="Y55" s="96"/>
      <c r="Z55" s="8"/>
      <c r="AA55" s="8"/>
      <c r="AB55" s="17"/>
    </row>
    <row r="56" spans="1:28" ht="15" customHeight="1">
      <c r="A56" s="16"/>
      <c r="B56" s="2"/>
      <c r="C56" s="2"/>
      <c r="D56" s="24"/>
      <c r="E56" s="6"/>
      <c r="F56" s="7" t="s">
        <v>28</v>
      </c>
      <c r="G56" s="95">
        <v>0.5</v>
      </c>
      <c r="H56" s="95"/>
      <c r="I56" s="6" t="s">
        <v>10</v>
      </c>
      <c r="J56" s="95">
        <v>0.88</v>
      </c>
      <c r="K56" s="95"/>
      <c r="L56" s="6" t="s">
        <v>10</v>
      </c>
      <c r="M56" s="95">
        <v>11</v>
      </c>
      <c r="N56" s="95"/>
      <c r="O56" s="6"/>
      <c r="P56" s="6"/>
      <c r="Q56" s="6"/>
      <c r="R56" s="6"/>
      <c r="S56" s="6"/>
      <c r="T56" s="6"/>
      <c r="U56" s="6"/>
      <c r="V56" s="6" t="s">
        <v>11</v>
      </c>
      <c r="W56" s="95">
        <f>ROUND(G56*J56*M56, 3)</f>
        <v>4.84</v>
      </c>
      <c r="X56" s="95"/>
      <c r="Y56" s="96"/>
      <c r="Z56" s="8"/>
      <c r="AA56" s="8"/>
      <c r="AB56" s="17"/>
    </row>
    <row r="57" spans="1:28" ht="15" customHeight="1">
      <c r="A57" s="16"/>
      <c r="B57" s="2"/>
      <c r="C57" s="2"/>
      <c r="D57" s="24"/>
      <c r="E57" s="6"/>
      <c r="F57" s="7" t="s">
        <v>192</v>
      </c>
      <c r="G57" s="6" t="s">
        <v>23</v>
      </c>
      <c r="H57" s="95">
        <v>0.95</v>
      </c>
      <c r="I57" s="95"/>
      <c r="J57" s="6" t="s">
        <v>10</v>
      </c>
      <c r="K57" s="95">
        <v>0.9</v>
      </c>
      <c r="L57" s="95"/>
      <c r="M57" s="6" t="s">
        <v>10</v>
      </c>
      <c r="N57" s="95">
        <v>0.161</v>
      </c>
      <c r="O57" s="95"/>
      <c r="P57" s="6" t="s">
        <v>19</v>
      </c>
      <c r="Q57" s="6" t="s">
        <v>10</v>
      </c>
      <c r="R57" s="9">
        <v>4</v>
      </c>
      <c r="S57" s="6"/>
      <c r="T57" s="6"/>
      <c r="U57" s="6"/>
      <c r="V57" s="6" t="s">
        <v>11</v>
      </c>
      <c r="W57" s="95">
        <f>ROUND((H57*K57*N57)*R57, 3)</f>
        <v>0.55100000000000005</v>
      </c>
      <c r="X57" s="95"/>
      <c r="Y57" s="96"/>
      <c r="Z57" s="8"/>
      <c r="AA57" s="8"/>
      <c r="AB57" s="17" t="s">
        <v>24</v>
      </c>
    </row>
    <row r="58" spans="1:28" ht="15" customHeight="1">
      <c r="A58" s="16"/>
      <c r="B58" s="2"/>
      <c r="C58" s="2"/>
      <c r="D58" s="24"/>
      <c r="E58" s="6"/>
      <c r="F58" s="7" t="s">
        <v>192</v>
      </c>
      <c r="G58" s="95">
        <v>0.95</v>
      </c>
      <c r="H58" s="95"/>
      <c r="I58" s="6" t="s">
        <v>10</v>
      </c>
      <c r="J58" s="95">
        <v>1</v>
      </c>
      <c r="K58" s="95"/>
      <c r="L58" s="6" t="s">
        <v>10</v>
      </c>
      <c r="M58" s="95">
        <v>0.161</v>
      </c>
      <c r="N58" s="95"/>
      <c r="O58" s="6"/>
      <c r="P58" s="6"/>
      <c r="Q58" s="6"/>
      <c r="R58" s="6"/>
      <c r="S58" s="6"/>
      <c r="T58" s="6"/>
      <c r="U58" s="6"/>
      <c r="V58" s="6" t="s">
        <v>11</v>
      </c>
      <c r="W58" s="95">
        <f>ROUND(G58*J58*M58, 3)</f>
        <v>0.153</v>
      </c>
      <c r="X58" s="95"/>
      <c r="Y58" s="96"/>
      <c r="Z58" s="89">
        <f>ROUND(SUM(W49:Y58), 3)</f>
        <v>116.815</v>
      </c>
      <c r="AA58" s="89"/>
      <c r="AB58" s="90"/>
    </row>
    <row r="59" spans="1:28" ht="15" customHeight="1">
      <c r="A59" s="18"/>
      <c r="B59" s="11"/>
      <c r="C59" s="11"/>
      <c r="D59" s="26"/>
      <c r="E59" s="12"/>
      <c r="F59" s="13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7"/>
      <c r="Z59" s="14"/>
      <c r="AA59" s="14"/>
      <c r="AB59" s="19"/>
    </row>
    <row r="60" spans="1:28" ht="15" customHeight="1">
      <c r="A60" s="20"/>
      <c r="B60" s="2"/>
      <c r="C60" s="2"/>
      <c r="D60" s="22"/>
      <c r="E60" s="6"/>
      <c r="F60" s="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3"/>
      <c r="Z60" s="8"/>
      <c r="AA60" s="8"/>
      <c r="AB60" s="21"/>
    </row>
    <row r="61" spans="1:28" ht="15" customHeight="1">
      <c r="A61" s="16" t="s">
        <v>25</v>
      </c>
      <c r="B61" s="2"/>
      <c r="C61" s="2"/>
      <c r="D61" s="24"/>
      <c r="E61" s="6"/>
      <c r="F61" s="7" t="s">
        <v>7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5"/>
      <c r="Z61" s="8"/>
      <c r="AA61" s="8"/>
      <c r="AB61" s="17"/>
    </row>
    <row r="62" spans="1:28" ht="15" customHeight="1">
      <c r="A62" s="86" t="s">
        <v>26</v>
      </c>
      <c r="B62" s="87"/>
      <c r="C62" s="87"/>
      <c r="D62" s="88"/>
      <c r="E62" s="6"/>
      <c r="F62" s="7" t="s">
        <v>27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5"/>
      <c r="Z62" s="8"/>
      <c r="AA62" s="8"/>
      <c r="AB62" s="17" t="s">
        <v>24</v>
      </c>
    </row>
    <row r="63" spans="1:28" ht="15" customHeight="1">
      <c r="A63" s="16"/>
      <c r="B63" s="2"/>
      <c r="C63" s="2"/>
      <c r="D63" s="24"/>
      <c r="E63" s="6"/>
      <c r="F63" s="7" t="s">
        <v>193</v>
      </c>
      <c r="G63" s="95">
        <v>11.2</v>
      </c>
      <c r="H63" s="95"/>
      <c r="I63" s="6" t="s">
        <v>10</v>
      </c>
      <c r="J63" s="95">
        <v>4.2</v>
      </c>
      <c r="K63" s="95"/>
      <c r="L63" s="6" t="s">
        <v>10</v>
      </c>
      <c r="M63" s="95">
        <v>0.1</v>
      </c>
      <c r="N63" s="95"/>
      <c r="O63" s="6"/>
      <c r="P63" s="6"/>
      <c r="Q63" s="6"/>
      <c r="R63" s="6"/>
      <c r="S63" s="6"/>
      <c r="T63" s="6"/>
      <c r="U63" s="6"/>
      <c r="V63" s="6" t="s">
        <v>11</v>
      </c>
      <c r="W63" s="95">
        <f>ROUND(G63*J63*M63, 3)</f>
        <v>4.7039999999999997</v>
      </c>
      <c r="X63" s="95"/>
      <c r="Y63" s="96"/>
      <c r="Z63" s="89">
        <f>ROUND(SUM(W63:X63), 3)</f>
        <v>4.7039999999999997</v>
      </c>
      <c r="AA63" s="89"/>
      <c r="AB63" s="90"/>
    </row>
    <row r="64" spans="1:28" ht="15" customHeight="1">
      <c r="A64" s="18"/>
      <c r="B64" s="11"/>
      <c r="C64" s="11"/>
      <c r="D64" s="26"/>
      <c r="E64" s="12"/>
      <c r="F64" s="13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27"/>
      <c r="Z64" s="14"/>
      <c r="AA64" s="14"/>
      <c r="AB64" s="19"/>
    </row>
    <row r="65" spans="1:28" ht="15" customHeight="1">
      <c r="A65" s="20"/>
      <c r="B65" s="2"/>
      <c r="C65" s="2"/>
      <c r="D65" s="22"/>
      <c r="E65" s="6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3"/>
      <c r="Z65" s="8"/>
      <c r="AA65" s="8"/>
      <c r="AB65" s="21"/>
    </row>
    <row r="66" spans="1:28" ht="15" customHeight="1">
      <c r="A66" s="16" t="s">
        <v>29</v>
      </c>
      <c r="B66" s="2"/>
      <c r="C66" s="2"/>
      <c r="D66" s="24"/>
      <c r="E66" s="6"/>
      <c r="F66" s="7" t="s">
        <v>31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5"/>
      <c r="Z66" s="8"/>
      <c r="AA66" s="8"/>
      <c r="AB66" s="17"/>
    </row>
    <row r="67" spans="1:28" ht="15" customHeight="1">
      <c r="A67" s="86" t="s">
        <v>30</v>
      </c>
      <c r="B67" s="87"/>
      <c r="C67" s="87"/>
      <c r="D67" s="88"/>
      <c r="E67" s="6"/>
      <c r="F67" s="7" t="s">
        <v>13</v>
      </c>
      <c r="G67" s="6" t="s">
        <v>23</v>
      </c>
      <c r="H67" s="95">
        <v>1.05</v>
      </c>
      <c r="I67" s="95"/>
      <c r="J67" s="6" t="s">
        <v>10</v>
      </c>
      <c r="K67" s="95">
        <v>1.375</v>
      </c>
      <c r="L67" s="95"/>
      <c r="M67" s="6" t="s">
        <v>19</v>
      </c>
      <c r="N67" s="6" t="s">
        <v>10</v>
      </c>
      <c r="O67" s="9">
        <v>2</v>
      </c>
      <c r="P67" s="6"/>
      <c r="Q67" s="6"/>
      <c r="R67" s="6"/>
      <c r="S67" s="6"/>
      <c r="T67" s="6"/>
      <c r="U67" s="6"/>
      <c r="V67" s="6" t="s">
        <v>11</v>
      </c>
      <c r="W67" s="95">
        <f>ROUND((H67*K67)*O67, 3)</f>
        <v>2.8879999999999999</v>
      </c>
      <c r="X67" s="95"/>
      <c r="Y67" s="96"/>
      <c r="Z67" s="8"/>
      <c r="AA67" s="8"/>
      <c r="AB67" s="17"/>
    </row>
    <row r="68" spans="1:28" ht="15" customHeight="1">
      <c r="A68" s="16"/>
      <c r="B68" s="2"/>
      <c r="C68" s="2"/>
      <c r="D68" s="24"/>
      <c r="E68" s="6"/>
      <c r="F68" s="7" t="s">
        <v>13</v>
      </c>
      <c r="G68" s="95">
        <v>9.4</v>
      </c>
      <c r="H68" s="95"/>
      <c r="I68" s="6" t="s">
        <v>10</v>
      </c>
      <c r="J68" s="95">
        <v>1.375</v>
      </c>
      <c r="K68" s="95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">
        <v>11</v>
      </c>
      <c r="W68" s="95">
        <f>ROUND(G68*J68, 3)</f>
        <v>12.925000000000001</v>
      </c>
      <c r="X68" s="95"/>
      <c r="Y68" s="96"/>
      <c r="Z68" s="8"/>
      <c r="AA68" s="8"/>
      <c r="AB68" s="17"/>
    </row>
    <row r="69" spans="1:28" ht="15" customHeight="1">
      <c r="A69" s="16"/>
      <c r="B69" s="2"/>
      <c r="C69" s="2"/>
      <c r="D69" s="24"/>
      <c r="E69" s="6"/>
      <c r="F69" s="7" t="s">
        <v>13</v>
      </c>
      <c r="G69" s="95">
        <v>11</v>
      </c>
      <c r="H69" s="95"/>
      <c r="I69" s="6" t="s">
        <v>10</v>
      </c>
      <c r="J69" s="95">
        <v>1.375</v>
      </c>
      <c r="K69" s="95"/>
      <c r="L69" s="6"/>
      <c r="M69" s="6"/>
      <c r="N69" s="6"/>
      <c r="O69" s="6"/>
      <c r="P69" s="6"/>
      <c r="Q69" s="6"/>
      <c r="R69" s="6"/>
      <c r="S69" s="6"/>
      <c r="T69" s="6"/>
      <c r="U69" s="6"/>
      <c r="V69" s="6" t="s">
        <v>11</v>
      </c>
      <c r="W69" s="95">
        <f>ROUND(G69*J69, 3)</f>
        <v>15.125</v>
      </c>
      <c r="X69" s="95"/>
      <c r="Y69" s="96"/>
      <c r="Z69" s="8"/>
      <c r="AA69" s="8"/>
      <c r="AB69" s="17"/>
    </row>
    <row r="70" spans="1:28" ht="15" customHeight="1">
      <c r="A70" s="16"/>
      <c r="B70" s="2"/>
      <c r="C70" s="2"/>
      <c r="D70" s="24"/>
      <c r="E70" s="6"/>
      <c r="F70" s="7" t="s">
        <v>16</v>
      </c>
      <c r="G70" s="6" t="s">
        <v>33</v>
      </c>
      <c r="H70" s="95">
        <v>1.05</v>
      </c>
      <c r="I70" s="95"/>
      <c r="J70" s="6" t="s">
        <v>18</v>
      </c>
      <c r="K70" s="95">
        <v>1.95</v>
      </c>
      <c r="L70" s="95"/>
      <c r="M70" s="6" t="s">
        <v>19</v>
      </c>
      <c r="N70" s="6" t="s">
        <v>20</v>
      </c>
      <c r="O70" s="9">
        <v>2</v>
      </c>
      <c r="P70" s="6" t="s">
        <v>10</v>
      </c>
      <c r="Q70" s="95">
        <v>0.9</v>
      </c>
      <c r="R70" s="95"/>
      <c r="S70" s="6" t="s">
        <v>19</v>
      </c>
      <c r="T70" s="6" t="s">
        <v>10</v>
      </c>
      <c r="U70" s="9">
        <v>2</v>
      </c>
      <c r="V70" s="6" t="s">
        <v>11</v>
      </c>
      <c r="W70" s="95">
        <f>ROUND(((H70+K70)/O70*Q70)*U70, 3)</f>
        <v>2.7</v>
      </c>
      <c r="X70" s="95"/>
      <c r="Y70" s="96"/>
      <c r="Z70" s="8"/>
      <c r="AA70" s="8"/>
      <c r="AB70" s="17"/>
    </row>
    <row r="71" spans="1:28" ht="15" customHeight="1">
      <c r="A71" s="16"/>
      <c r="B71" s="2"/>
      <c r="C71" s="2"/>
      <c r="D71" s="24"/>
      <c r="E71" s="6"/>
      <c r="F71" s="7" t="s">
        <v>16</v>
      </c>
      <c r="G71" s="6" t="s">
        <v>32</v>
      </c>
      <c r="H71" s="6" t="s">
        <v>23</v>
      </c>
      <c r="I71" s="95">
        <v>0.9</v>
      </c>
      <c r="J71" s="95"/>
      <c r="K71" s="6" t="s">
        <v>15</v>
      </c>
      <c r="L71" s="6" t="s">
        <v>18</v>
      </c>
      <c r="M71" s="95">
        <v>0.9</v>
      </c>
      <c r="N71" s="95"/>
      <c r="O71" s="6" t="s">
        <v>15</v>
      </c>
      <c r="P71" s="6" t="s">
        <v>19</v>
      </c>
      <c r="Q71" s="6" t="s">
        <v>10</v>
      </c>
      <c r="R71" s="95">
        <v>9.4</v>
      </c>
      <c r="S71" s="95"/>
      <c r="T71" s="6"/>
      <c r="U71" s="6"/>
      <c r="V71" s="6" t="s">
        <v>11</v>
      </c>
      <c r="W71" s="95">
        <f>ROUND(SQRT(I71^2+M71^2)*R71, 3)</f>
        <v>11.964</v>
      </c>
      <c r="X71" s="95"/>
      <c r="Y71" s="96"/>
      <c r="Z71" s="8"/>
      <c r="AA71" s="8"/>
      <c r="AB71" s="17"/>
    </row>
    <row r="72" spans="1:28" ht="15" customHeight="1">
      <c r="A72" s="16"/>
      <c r="B72" s="2"/>
      <c r="C72" s="2"/>
      <c r="D72" s="24"/>
      <c r="E72" s="6"/>
      <c r="F72" s="7" t="s">
        <v>16</v>
      </c>
      <c r="G72" s="95">
        <v>0.9</v>
      </c>
      <c r="H72" s="95"/>
      <c r="I72" s="6" t="s">
        <v>10</v>
      </c>
      <c r="J72" s="95">
        <v>11</v>
      </c>
      <c r="K72" s="95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">
        <v>11</v>
      </c>
      <c r="W72" s="95">
        <f>ROUND(G72*J72, 3)</f>
        <v>9.9</v>
      </c>
      <c r="X72" s="95"/>
      <c r="Y72" s="96"/>
      <c r="Z72" s="8"/>
      <c r="AA72" s="8"/>
      <c r="AB72" s="17"/>
    </row>
    <row r="73" spans="1:28" ht="15" customHeight="1">
      <c r="A73" s="16"/>
      <c r="B73" s="2"/>
      <c r="C73" s="2"/>
      <c r="D73" s="24"/>
      <c r="E73" s="6"/>
      <c r="F73" s="7" t="s">
        <v>21</v>
      </c>
      <c r="G73" s="6" t="s">
        <v>23</v>
      </c>
      <c r="H73" s="95">
        <v>1.95</v>
      </c>
      <c r="I73" s="95"/>
      <c r="J73" s="6" t="s">
        <v>10</v>
      </c>
      <c r="K73" s="95">
        <v>0.94699999999999995</v>
      </c>
      <c r="L73" s="95"/>
      <c r="M73" s="6" t="s">
        <v>19</v>
      </c>
      <c r="N73" s="6" t="s">
        <v>10</v>
      </c>
      <c r="O73" s="9">
        <v>2</v>
      </c>
      <c r="P73" s="6"/>
      <c r="Q73" s="6"/>
      <c r="R73" s="6"/>
      <c r="S73" s="6"/>
      <c r="T73" s="6"/>
      <c r="U73" s="6"/>
      <c r="V73" s="6" t="s">
        <v>11</v>
      </c>
      <c r="W73" s="95">
        <f>ROUND((H73*K73)*O73, 3)</f>
        <v>3.6930000000000001</v>
      </c>
      <c r="X73" s="95"/>
      <c r="Y73" s="96"/>
      <c r="Z73" s="8"/>
      <c r="AA73" s="8"/>
      <c r="AB73" s="17"/>
    </row>
    <row r="74" spans="1:28" ht="15" customHeight="1">
      <c r="A74" s="16"/>
      <c r="B74" s="2"/>
      <c r="C74" s="2"/>
      <c r="D74" s="24"/>
      <c r="E74" s="6"/>
      <c r="F74" s="7" t="s">
        <v>21</v>
      </c>
      <c r="G74" s="95">
        <v>9.4</v>
      </c>
      <c r="H74" s="95"/>
      <c r="I74" s="6" t="s">
        <v>10</v>
      </c>
      <c r="J74" s="95">
        <v>0.94699999999999995</v>
      </c>
      <c r="K74" s="95"/>
      <c r="L74" s="6"/>
      <c r="M74" s="6"/>
      <c r="N74" s="6"/>
      <c r="O74" s="6"/>
      <c r="P74" s="6"/>
      <c r="Q74" s="6"/>
      <c r="R74" s="6"/>
      <c r="S74" s="6"/>
      <c r="T74" s="6"/>
      <c r="U74" s="6"/>
      <c r="V74" s="6" t="s">
        <v>11</v>
      </c>
      <c r="W74" s="95">
        <f>ROUND(G74*J74, 3)</f>
        <v>8.9019999999999992</v>
      </c>
      <c r="X74" s="95"/>
      <c r="Y74" s="96"/>
      <c r="Z74" s="8"/>
      <c r="AA74" s="8"/>
      <c r="AB74" s="17"/>
    </row>
    <row r="75" spans="1:28" ht="15" customHeight="1">
      <c r="A75" s="16"/>
      <c r="B75" s="2"/>
      <c r="C75" s="2"/>
      <c r="D75" s="24"/>
      <c r="E75" s="6"/>
      <c r="F75" s="7" t="s">
        <v>21</v>
      </c>
      <c r="G75" s="95">
        <v>11</v>
      </c>
      <c r="H75" s="95"/>
      <c r="I75" s="6" t="s">
        <v>10</v>
      </c>
      <c r="J75" s="95">
        <v>0.94699999999999995</v>
      </c>
      <c r="K75" s="95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11</v>
      </c>
      <c r="W75" s="95">
        <f>ROUND(G75*J75, 3)</f>
        <v>10.417</v>
      </c>
      <c r="X75" s="95"/>
      <c r="Y75" s="96"/>
      <c r="Z75" s="8"/>
      <c r="AA75" s="8"/>
      <c r="AB75" s="17"/>
    </row>
    <row r="76" spans="1:28" ht="15" customHeight="1">
      <c r="A76" s="16"/>
      <c r="B76" s="2"/>
      <c r="C76" s="2"/>
      <c r="D76" s="24"/>
      <c r="E76" s="6"/>
      <c r="F76" s="7" t="s">
        <v>21</v>
      </c>
      <c r="G76" s="6" t="s">
        <v>23</v>
      </c>
      <c r="H76" s="95">
        <v>1.1499999999999999</v>
      </c>
      <c r="I76" s="95"/>
      <c r="J76" s="6" t="s">
        <v>10</v>
      </c>
      <c r="K76" s="95">
        <v>4.3999999999999997E-2</v>
      </c>
      <c r="L76" s="95"/>
      <c r="M76" s="6" t="s">
        <v>19</v>
      </c>
      <c r="N76" s="6" t="s">
        <v>10</v>
      </c>
      <c r="O76" s="9">
        <v>2</v>
      </c>
      <c r="P76" s="10" t="s">
        <v>221</v>
      </c>
      <c r="Q76" s="6"/>
      <c r="R76" s="6"/>
      <c r="S76" s="6"/>
      <c r="T76" s="6"/>
      <c r="U76" s="6"/>
      <c r="V76" s="6" t="s">
        <v>11</v>
      </c>
      <c r="W76" s="95">
        <f>ROUND((H76*K76)*O76, 3)</f>
        <v>0.10100000000000001</v>
      </c>
      <c r="X76" s="95"/>
      <c r="Y76" s="96"/>
      <c r="Z76" s="8"/>
      <c r="AA76" s="8"/>
      <c r="AB76" s="17"/>
    </row>
    <row r="77" spans="1:28" ht="15" customHeight="1">
      <c r="A77" s="16"/>
      <c r="B77" s="2"/>
      <c r="C77" s="2"/>
      <c r="D77" s="24"/>
      <c r="E77" s="6"/>
      <c r="F77" s="7" t="s">
        <v>21</v>
      </c>
      <c r="G77" s="6" t="s">
        <v>23</v>
      </c>
      <c r="H77" s="95">
        <v>1.1499999999999999</v>
      </c>
      <c r="I77" s="95"/>
      <c r="J77" s="6" t="s">
        <v>10</v>
      </c>
      <c r="K77" s="95">
        <v>4.3999999999999997E-2</v>
      </c>
      <c r="L77" s="95"/>
      <c r="M77" s="6" t="s">
        <v>19</v>
      </c>
      <c r="N77" s="6" t="s">
        <v>10</v>
      </c>
      <c r="O77" s="9">
        <v>2</v>
      </c>
      <c r="P77" s="10" t="s">
        <v>221</v>
      </c>
      <c r="Q77" s="6"/>
      <c r="R77" s="6"/>
      <c r="S77" s="6"/>
      <c r="T77" s="6"/>
      <c r="U77" s="6"/>
      <c r="V77" s="6" t="s">
        <v>11</v>
      </c>
      <c r="W77" s="95">
        <f>ROUND((H77*K77)*O77, 3)</f>
        <v>0.10100000000000001</v>
      </c>
      <c r="X77" s="95"/>
      <c r="Y77" s="96"/>
      <c r="Z77" s="8"/>
      <c r="AA77" s="8"/>
      <c r="AB77" s="17"/>
    </row>
    <row r="78" spans="1:28" ht="15" customHeight="1">
      <c r="A78" s="16"/>
      <c r="B78" s="2"/>
      <c r="C78" s="2"/>
      <c r="D78" s="24"/>
      <c r="E78" s="6"/>
      <c r="F78" s="7" t="s">
        <v>22</v>
      </c>
      <c r="G78" s="95">
        <v>11</v>
      </c>
      <c r="H78" s="95"/>
      <c r="I78" s="6" t="s">
        <v>10</v>
      </c>
      <c r="J78" s="95">
        <v>1.8440000000000001</v>
      </c>
      <c r="K78" s="95"/>
      <c r="L78" s="6"/>
      <c r="M78" s="6"/>
      <c r="N78" s="6"/>
      <c r="O78" s="6"/>
      <c r="P78" s="6"/>
      <c r="Q78" s="6"/>
      <c r="R78" s="6"/>
      <c r="S78" s="6"/>
      <c r="T78" s="6"/>
      <c r="U78" s="6"/>
      <c r="V78" s="6" t="s">
        <v>11</v>
      </c>
      <c r="W78" s="95">
        <f>ROUND(G78*J78, 3)</f>
        <v>20.283999999999999</v>
      </c>
      <c r="X78" s="95"/>
      <c r="Y78" s="96"/>
      <c r="Z78" s="8"/>
      <c r="AA78" s="8"/>
      <c r="AB78" s="17"/>
    </row>
    <row r="79" spans="1:28" ht="15" customHeight="1">
      <c r="A79" s="16"/>
      <c r="B79" s="2"/>
      <c r="C79" s="2"/>
      <c r="D79" s="24"/>
      <c r="E79" s="6"/>
      <c r="F79" s="7" t="s">
        <v>22</v>
      </c>
      <c r="G79" s="6" t="s">
        <v>23</v>
      </c>
      <c r="H79" s="95">
        <v>0.8</v>
      </c>
      <c r="I79" s="95"/>
      <c r="J79" s="6" t="s">
        <v>10</v>
      </c>
      <c r="K79" s="95">
        <v>1.8440000000000001</v>
      </c>
      <c r="L79" s="95"/>
      <c r="M79" s="6" t="s">
        <v>19</v>
      </c>
      <c r="N79" s="6" t="s">
        <v>10</v>
      </c>
      <c r="O79" s="9">
        <v>2</v>
      </c>
      <c r="P79" s="6"/>
      <c r="Q79" s="6"/>
      <c r="R79" s="6"/>
      <c r="S79" s="6"/>
      <c r="T79" s="6"/>
      <c r="U79" s="6"/>
      <c r="V79" s="6" t="s">
        <v>11</v>
      </c>
      <c r="W79" s="95">
        <f>ROUND((H79*K79)*O79, 3)</f>
        <v>2.95</v>
      </c>
      <c r="X79" s="95"/>
      <c r="Y79" s="96"/>
      <c r="Z79" s="8"/>
      <c r="AA79" s="8"/>
      <c r="AB79" s="17"/>
    </row>
    <row r="80" spans="1:28" ht="15" customHeight="1">
      <c r="A80" s="16"/>
      <c r="B80" s="2"/>
      <c r="C80" s="2"/>
      <c r="D80" s="24"/>
      <c r="E80" s="6"/>
      <c r="F80" s="7" t="s">
        <v>22</v>
      </c>
      <c r="G80" s="95">
        <v>9.4</v>
      </c>
      <c r="H80" s="95"/>
      <c r="I80" s="6" t="s">
        <v>10</v>
      </c>
      <c r="J80" s="95">
        <v>1.8440000000000001</v>
      </c>
      <c r="K80" s="95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11</v>
      </c>
      <c r="W80" s="95">
        <f>ROUND(G80*J80, 3)</f>
        <v>17.334</v>
      </c>
      <c r="X80" s="95"/>
      <c r="Y80" s="96"/>
      <c r="Z80" s="8"/>
      <c r="AA80" s="8"/>
      <c r="AB80" s="17"/>
    </row>
    <row r="81" spans="1:28" ht="15" customHeight="1">
      <c r="A81" s="16"/>
      <c r="B81" s="2"/>
      <c r="C81" s="2"/>
      <c r="D81" s="24"/>
      <c r="E81" s="6"/>
      <c r="F81" s="7" t="s">
        <v>28</v>
      </c>
      <c r="G81" s="95">
        <v>11</v>
      </c>
      <c r="H81" s="95"/>
      <c r="I81" s="6" t="s">
        <v>10</v>
      </c>
      <c r="J81" s="95">
        <v>0.88</v>
      </c>
      <c r="K81" s="95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11</v>
      </c>
      <c r="W81" s="95">
        <f>ROUND(G81*J81, 3)</f>
        <v>9.68</v>
      </c>
      <c r="X81" s="95"/>
      <c r="Y81" s="96"/>
      <c r="Z81" s="8"/>
      <c r="AA81" s="8"/>
      <c r="AB81" s="17"/>
    </row>
    <row r="82" spans="1:28" ht="15" customHeight="1">
      <c r="A82" s="16"/>
      <c r="B82" s="2"/>
      <c r="C82" s="2"/>
      <c r="D82" s="24"/>
      <c r="E82" s="6"/>
      <c r="F82" s="7" t="s">
        <v>28</v>
      </c>
      <c r="G82" s="6" t="s">
        <v>23</v>
      </c>
      <c r="H82" s="95">
        <v>0.5</v>
      </c>
      <c r="I82" s="95"/>
      <c r="J82" s="6" t="s">
        <v>10</v>
      </c>
      <c r="K82" s="95">
        <v>0.88</v>
      </c>
      <c r="L82" s="95"/>
      <c r="M82" s="6" t="s">
        <v>19</v>
      </c>
      <c r="N82" s="6" t="s">
        <v>10</v>
      </c>
      <c r="O82" s="9">
        <v>2</v>
      </c>
      <c r="P82" s="6"/>
      <c r="Q82" s="6"/>
      <c r="R82" s="6"/>
      <c r="S82" s="6"/>
      <c r="T82" s="6"/>
      <c r="U82" s="6"/>
      <c r="V82" s="6" t="s">
        <v>11</v>
      </c>
      <c r="W82" s="95">
        <f>ROUND((H82*K82)*O82, 3)</f>
        <v>0.88</v>
      </c>
      <c r="X82" s="95"/>
      <c r="Y82" s="96"/>
      <c r="Z82" s="8"/>
      <c r="AA82" s="8"/>
      <c r="AB82" s="17"/>
    </row>
    <row r="83" spans="1:28" ht="15" customHeight="1">
      <c r="A83" s="16"/>
      <c r="B83" s="2"/>
      <c r="C83" s="2"/>
      <c r="D83" s="24"/>
      <c r="E83" s="6"/>
      <c r="F83" s="7" t="s">
        <v>28</v>
      </c>
      <c r="G83" s="95">
        <v>9.4</v>
      </c>
      <c r="H83" s="95"/>
      <c r="I83" s="6" t="s">
        <v>10</v>
      </c>
      <c r="J83" s="95">
        <v>0.88</v>
      </c>
      <c r="K83" s="95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">
        <v>11</v>
      </c>
      <c r="W83" s="95">
        <f>ROUND(G83*J83, 3)</f>
        <v>8.2720000000000002</v>
      </c>
      <c r="X83" s="95"/>
      <c r="Y83" s="96"/>
      <c r="Z83" s="8"/>
      <c r="AA83" s="8"/>
      <c r="AB83" s="17"/>
    </row>
    <row r="84" spans="1:28" ht="15" customHeight="1">
      <c r="A84" s="16"/>
      <c r="B84" s="2"/>
      <c r="C84" s="2"/>
      <c r="D84" s="24"/>
      <c r="E84" s="6"/>
      <c r="F84" s="7" t="s">
        <v>192</v>
      </c>
      <c r="G84" s="6" t="s">
        <v>33</v>
      </c>
      <c r="H84" s="95">
        <v>0.95</v>
      </c>
      <c r="I84" s="95"/>
      <c r="J84" s="6" t="s">
        <v>10</v>
      </c>
      <c r="K84" s="95">
        <v>0.161</v>
      </c>
      <c r="L84" s="95"/>
      <c r="M84" s="6" t="s">
        <v>18</v>
      </c>
      <c r="N84" s="95">
        <v>0.9</v>
      </c>
      <c r="O84" s="95"/>
      <c r="P84" s="6" t="s">
        <v>10</v>
      </c>
      <c r="Q84" s="95">
        <v>0.161</v>
      </c>
      <c r="R84" s="95"/>
      <c r="S84" s="6" t="s">
        <v>19</v>
      </c>
      <c r="T84" s="6" t="s">
        <v>10</v>
      </c>
      <c r="U84" s="9">
        <v>2</v>
      </c>
      <c r="V84" s="6"/>
      <c r="W84" s="6"/>
      <c r="X84" s="6"/>
      <c r="Y84" s="25"/>
      <c r="Z84" s="8"/>
      <c r="AA84" s="8"/>
      <c r="AB84" s="17"/>
    </row>
    <row r="85" spans="1:28" ht="15" customHeight="1">
      <c r="A85" s="16"/>
      <c r="B85" s="2"/>
      <c r="C85" s="2"/>
      <c r="D85" s="24"/>
      <c r="E85" s="6"/>
      <c r="F85" s="7"/>
      <c r="G85" s="6" t="s">
        <v>34</v>
      </c>
      <c r="H85" s="6" t="s">
        <v>19</v>
      </c>
      <c r="I85" s="6" t="s">
        <v>10</v>
      </c>
      <c r="J85" s="9">
        <v>4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">
        <v>11</v>
      </c>
      <c r="W85" s="95">
        <f>ROUND(((H84*K84+N84*Q84)*U84)*J85, 3)</f>
        <v>2.383</v>
      </c>
      <c r="X85" s="95"/>
      <c r="Y85" s="96"/>
      <c r="Z85" s="8"/>
      <c r="AA85" s="8"/>
      <c r="AB85" s="17"/>
    </row>
    <row r="86" spans="1:28" ht="15" customHeight="1">
      <c r="A86" s="16"/>
      <c r="B86" s="2"/>
      <c r="C86" s="2"/>
      <c r="D86" s="24"/>
      <c r="E86" s="6"/>
      <c r="F86" s="7" t="s">
        <v>192</v>
      </c>
      <c r="G86" s="6" t="s">
        <v>23</v>
      </c>
      <c r="H86" s="95">
        <v>0.95</v>
      </c>
      <c r="I86" s="95"/>
      <c r="J86" s="6" t="s">
        <v>10</v>
      </c>
      <c r="K86" s="95">
        <v>0.161</v>
      </c>
      <c r="L86" s="95"/>
      <c r="M86" s="6" t="s">
        <v>18</v>
      </c>
      <c r="N86" s="95">
        <v>1</v>
      </c>
      <c r="O86" s="95"/>
      <c r="P86" s="6" t="s">
        <v>10</v>
      </c>
      <c r="Q86" s="95">
        <v>0.161</v>
      </c>
      <c r="R86" s="95"/>
      <c r="S86" s="6" t="s">
        <v>19</v>
      </c>
      <c r="T86" s="6" t="s">
        <v>10</v>
      </c>
      <c r="U86" s="9">
        <v>2</v>
      </c>
      <c r="V86" s="6"/>
      <c r="W86" s="6"/>
      <c r="X86" s="6"/>
      <c r="Y86" s="25"/>
      <c r="Z86" s="8"/>
      <c r="AA86" s="8"/>
      <c r="AB86" s="17" t="s">
        <v>36</v>
      </c>
    </row>
    <row r="87" spans="1:28" ht="15" customHeight="1">
      <c r="A87" s="16"/>
      <c r="B87" s="2"/>
      <c r="C87" s="2"/>
      <c r="D87" s="24"/>
      <c r="E87" s="6"/>
      <c r="F87" s="7"/>
      <c r="G87" s="6" t="s">
        <v>34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 t="s">
        <v>11</v>
      </c>
      <c r="W87" s="95">
        <f>ROUND((H86*K86+N86*Q86)*U86, 3)</f>
        <v>0.628</v>
      </c>
      <c r="X87" s="95"/>
      <c r="Y87" s="96"/>
      <c r="Z87" s="89">
        <f>ROUND(SUM(W67:Y87), 3)</f>
        <v>141.12700000000001</v>
      </c>
      <c r="AA87" s="89"/>
      <c r="AB87" s="90"/>
    </row>
    <row r="88" spans="1:28" ht="15" customHeight="1">
      <c r="A88" s="18"/>
      <c r="B88" s="11"/>
      <c r="C88" s="11"/>
      <c r="D88" s="26"/>
      <c r="E88" s="12"/>
      <c r="F88" s="13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27"/>
      <c r="Z88" s="14"/>
      <c r="AA88" s="14"/>
      <c r="AB88" s="19"/>
    </row>
    <row r="89" spans="1:28" ht="15" customHeight="1">
      <c r="A89" s="20"/>
      <c r="B89" s="2"/>
      <c r="C89" s="2"/>
      <c r="D89" s="22"/>
      <c r="E89" s="6"/>
      <c r="F89" s="7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3"/>
      <c r="Z89" s="8"/>
      <c r="AA89" s="8"/>
      <c r="AB89" s="21"/>
    </row>
    <row r="90" spans="1:28" ht="15" customHeight="1">
      <c r="A90" s="16" t="s">
        <v>39</v>
      </c>
      <c r="B90" s="2"/>
      <c r="C90" s="2"/>
      <c r="D90" s="24"/>
      <c r="E90" s="6"/>
      <c r="F90" s="7" t="s">
        <v>31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25"/>
      <c r="Z90" s="8"/>
      <c r="AA90" s="8"/>
      <c r="AB90" s="17"/>
    </row>
    <row r="91" spans="1:28" ht="15" customHeight="1">
      <c r="A91" s="86" t="s">
        <v>42</v>
      </c>
      <c r="B91" s="87"/>
      <c r="C91" s="87"/>
      <c r="D91" s="88"/>
      <c r="E91" s="6"/>
      <c r="F91" s="7" t="s">
        <v>9</v>
      </c>
      <c r="G91" s="6" t="s">
        <v>23</v>
      </c>
      <c r="H91" s="95">
        <v>11</v>
      </c>
      <c r="I91" s="95"/>
      <c r="J91" s="6" t="s">
        <v>10</v>
      </c>
      <c r="K91" s="95">
        <v>1</v>
      </c>
      <c r="L91" s="95"/>
      <c r="M91" s="6" t="s">
        <v>18</v>
      </c>
      <c r="N91" s="95">
        <v>1</v>
      </c>
      <c r="O91" s="95"/>
      <c r="P91" s="6" t="s">
        <v>10</v>
      </c>
      <c r="Q91" s="95">
        <v>4</v>
      </c>
      <c r="R91" s="95"/>
      <c r="S91" s="6" t="s">
        <v>19</v>
      </c>
      <c r="T91" s="6" t="s">
        <v>10</v>
      </c>
      <c r="U91" s="9">
        <v>2</v>
      </c>
      <c r="V91" s="6"/>
      <c r="W91" s="6"/>
      <c r="X91" s="6"/>
      <c r="Y91" s="25"/>
      <c r="Z91" s="8"/>
      <c r="AA91" s="8"/>
      <c r="AB91" s="17" t="s">
        <v>36</v>
      </c>
    </row>
    <row r="92" spans="1:28" ht="15" customHeight="1">
      <c r="A92" s="16"/>
      <c r="B92" s="2"/>
      <c r="C92" s="2"/>
      <c r="D92" s="24"/>
      <c r="E92" s="6"/>
      <c r="F92" s="7"/>
      <c r="G92" s="6" t="s">
        <v>34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">
        <v>11</v>
      </c>
      <c r="W92" s="95">
        <f>ROUND((H91*K91+N91*Q91)*U91, 3)</f>
        <v>30</v>
      </c>
      <c r="X92" s="95"/>
      <c r="Y92" s="96"/>
      <c r="Z92" s="89">
        <f>ROUND(SUM(W92:X92), 3)</f>
        <v>30</v>
      </c>
      <c r="AA92" s="89"/>
      <c r="AB92" s="90"/>
    </row>
    <row r="93" spans="1:28" ht="15" customHeight="1">
      <c r="A93" s="18"/>
      <c r="B93" s="11"/>
      <c r="C93" s="11"/>
      <c r="D93" s="26"/>
      <c r="E93" s="12"/>
      <c r="F93" s="13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27"/>
      <c r="Z93" s="14"/>
      <c r="AA93" s="14"/>
      <c r="AB93" s="19"/>
    </row>
    <row r="94" spans="1:28" ht="15" customHeight="1">
      <c r="A94" s="20"/>
      <c r="B94" s="2"/>
      <c r="C94" s="2"/>
      <c r="D94" s="22"/>
      <c r="E94" s="6"/>
      <c r="F94" s="7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23"/>
      <c r="Z94" s="8"/>
      <c r="AA94" s="8"/>
      <c r="AB94" s="21"/>
    </row>
    <row r="95" spans="1:28" ht="15" customHeight="1">
      <c r="A95" s="16" t="s">
        <v>41</v>
      </c>
      <c r="B95" s="2"/>
      <c r="C95" s="2"/>
      <c r="D95" s="24"/>
      <c r="E95" s="6"/>
      <c r="F95" s="7" t="s">
        <v>31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25"/>
      <c r="Z95" s="8"/>
      <c r="AA95" s="8"/>
      <c r="AB95" s="17"/>
    </row>
    <row r="96" spans="1:28" ht="15" customHeight="1">
      <c r="A96" s="86" t="s">
        <v>44</v>
      </c>
      <c r="B96" s="87"/>
      <c r="C96" s="87"/>
      <c r="D96" s="88"/>
      <c r="E96" s="6"/>
      <c r="F96" s="7" t="s">
        <v>193</v>
      </c>
      <c r="G96" s="6" t="s">
        <v>23</v>
      </c>
      <c r="H96" s="95">
        <v>11.2</v>
      </c>
      <c r="I96" s="95"/>
      <c r="J96" s="6" t="s">
        <v>10</v>
      </c>
      <c r="K96" s="95">
        <v>0.1</v>
      </c>
      <c r="L96" s="95"/>
      <c r="M96" s="6" t="s">
        <v>18</v>
      </c>
      <c r="N96" s="95">
        <v>0.1</v>
      </c>
      <c r="O96" s="95"/>
      <c r="P96" s="6" t="s">
        <v>10</v>
      </c>
      <c r="Q96" s="95">
        <v>4.2</v>
      </c>
      <c r="R96" s="95"/>
      <c r="S96" s="6" t="s">
        <v>19</v>
      </c>
      <c r="T96" s="6" t="s">
        <v>10</v>
      </c>
      <c r="U96" s="9">
        <v>2</v>
      </c>
      <c r="V96" s="6"/>
      <c r="W96" s="6"/>
      <c r="X96" s="6"/>
      <c r="Y96" s="25"/>
      <c r="Z96" s="8"/>
      <c r="AA96" s="8"/>
      <c r="AB96" s="17" t="s">
        <v>36</v>
      </c>
    </row>
    <row r="97" spans="1:28" ht="15" customHeight="1">
      <c r="A97" s="16"/>
      <c r="B97" s="2"/>
      <c r="C97" s="2"/>
      <c r="D97" s="24"/>
      <c r="E97" s="6"/>
      <c r="F97" s="7"/>
      <c r="G97" s="6" t="s">
        <v>34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">
        <v>11</v>
      </c>
      <c r="W97" s="95">
        <f>ROUND((H96*K96+N96*Q96)*U96, 3)</f>
        <v>3.08</v>
      </c>
      <c r="X97" s="95"/>
      <c r="Y97" s="96"/>
      <c r="Z97" s="89">
        <f>ROUND(SUM(W97:X97), 3)</f>
        <v>3.08</v>
      </c>
      <c r="AA97" s="89"/>
      <c r="AB97" s="90"/>
    </row>
    <row r="98" spans="1:28" ht="15" customHeight="1">
      <c r="A98" s="18"/>
      <c r="B98" s="11"/>
      <c r="C98" s="11"/>
      <c r="D98" s="26"/>
      <c r="E98" s="12"/>
      <c r="F98" s="13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27"/>
      <c r="Z98" s="14"/>
      <c r="AA98" s="14"/>
      <c r="AB98" s="19"/>
    </row>
    <row r="99" spans="1:28" ht="15" customHeight="1">
      <c r="A99" s="20"/>
      <c r="B99" s="2"/>
      <c r="C99" s="2"/>
      <c r="D99" s="22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23"/>
      <c r="Z99" s="8"/>
      <c r="AA99" s="8"/>
      <c r="AB99" s="21"/>
    </row>
    <row r="100" spans="1:28" ht="15" customHeight="1">
      <c r="A100" s="16" t="s">
        <v>222</v>
      </c>
      <c r="B100" s="2"/>
      <c r="C100" s="2"/>
      <c r="D100" s="24"/>
      <c r="E100" s="6"/>
      <c r="F100" s="7" t="s">
        <v>46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25"/>
      <c r="Z100" s="8"/>
      <c r="AA100" s="8"/>
      <c r="AB100" s="17"/>
    </row>
    <row r="101" spans="1:28" ht="15" customHeight="1">
      <c r="A101" s="16"/>
      <c r="B101" s="2"/>
      <c r="C101" s="2"/>
      <c r="D101" s="24"/>
      <c r="E101" s="6"/>
      <c r="F101" s="7" t="s">
        <v>9</v>
      </c>
      <c r="G101" s="95">
        <v>0.9</v>
      </c>
      <c r="H101" s="95"/>
      <c r="I101" s="6" t="s">
        <v>10</v>
      </c>
      <c r="J101" s="95">
        <v>1.375</v>
      </c>
      <c r="K101" s="95"/>
      <c r="L101" s="6" t="s">
        <v>10</v>
      </c>
      <c r="M101" s="95">
        <v>10</v>
      </c>
      <c r="N101" s="95"/>
      <c r="O101" s="6"/>
      <c r="P101" s="6"/>
      <c r="Q101" s="6"/>
      <c r="R101" s="6"/>
      <c r="S101" s="6"/>
      <c r="T101" s="6"/>
      <c r="U101" s="6"/>
      <c r="V101" s="6" t="s">
        <v>11</v>
      </c>
      <c r="W101" s="95">
        <f>ROUND(G101*J101*M101, 3)</f>
        <v>12.375</v>
      </c>
      <c r="X101" s="95"/>
      <c r="Y101" s="96"/>
      <c r="Z101" s="8"/>
      <c r="AA101" s="8"/>
      <c r="AB101" s="17" t="s">
        <v>24</v>
      </c>
    </row>
    <row r="102" spans="1:28" ht="15" customHeight="1">
      <c r="A102" s="16"/>
      <c r="B102" s="2"/>
      <c r="C102" s="2"/>
      <c r="D102" s="24"/>
      <c r="E102" s="6"/>
      <c r="F102" s="7" t="s">
        <v>9</v>
      </c>
      <c r="G102" s="95">
        <v>0.9</v>
      </c>
      <c r="H102" s="95"/>
      <c r="I102" s="6" t="s">
        <v>10</v>
      </c>
      <c r="J102" s="95">
        <v>0.9</v>
      </c>
      <c r="K102" s="95"/>
      <c r="L102" s="6" t="s">
        <v>20</v>
      </c>
      <c r="M102" s="9">
        <v>2</v>
      </c>
      <c r="N102" s="6" t="s">
        <v>10</v>
      </c>
      <c r="O102" s="95">
        <v>10</v>
      </c>
      <c r="P102" s="95"/>
      <c r="Q102" s="6"/>
      <c r="R102" s="6"/>
      <c r="S102" s="6"/>
      <c r="T102" s="6"/>
      <c r="U102" s="6"/>
      <c r="V102" s="6" t="s">
        <v>11</v>
      </c>
      <c r="W102" s="95">
        <f>ROUND(G102*J102/M102*O102, 3)</f>
        <v>4.05</v>
      </c>
      <c r="X102" s="95"/>
      <c r="Y102" s="96"/>
      <c r="Z102" s="89">
        <f>ROUND(SUM(W101:Y102), 3)</f>
        <v>16.425000000000001</v>
      </c>
      <c r="AA102" s="89"/>
      <c r="AB102" s="90"/>
    </row>
    <row r="103" spans="1:28" ht="15" customHeight="1">
      <c r="A103" s="18"/>
      <c r="B103" s="11"/>
      <c r="C103" s="11"/>
      <c r="D103" s="26"/>
      <c r="E103" s="12"/>
      <c r="F103" s="13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27"/>
      <c r="Z103" s="14"/>
      <c r="AA103" s="14"/>
      <c r="AB103" s="19"/>
    </row>
    <row r="104" spans="1:28" ht="15" customHeight="1">
      <c r="A104" s="20"/>
      <c r="B104" s="2"/>
      <c r="C104" s="2"/>
      <c r="D104" s="22"/>
      <c r="E104" s="6"/>
      <c r="F104" s="7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23"/>
      <c r="Z104" s="8"/>
      <c r="AA104" s="8"/>
      <c r="AB104" s="21"/>
    </row>
    <row r="105" spans="1:28" ht="15" customHeight="1">
      <c r="A105" s="16"/>
      <c r="B105" s="2"/>
      <c r="C105" s="2"/>
      <c r="D105" s="24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25"/>
      <c r="Z105" s="8"/>
      <c r="AA105" s="8"/>
      <c r="AB105" s="17"/>
    </row>
    <row r="106" spans="1:28" ht="15" customHeight="1">
      <c r="A106" s="16"/>
      <c r="B106" s="2"/>
      <c r="C106" s="2"/>
      <c r="D106" s="24"/>
      <c r="E106" s="6"/>
      <c r="F106" s="7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25"/>
      <c r="Z106" s="8"/>
      <c r="AA106" s="8"/>
      <c r="AB106" s="17"/>
    </row>
    <row r="107" spans="1:28" ht="15" customHeight="1">
      <c r="A107" s="16"/>
      <c r="B107" s="2"/>
      <c r="C107" s="2"/>
      <c r="D107" s="24"/>
      <c r="E107" s="6"/>
      <c r="F107" s="7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25"/>
      <c r="Z107" s="8"/>
      <c r="AA107" s="8"/>
      <c r="AB107" s="17"/>
    </row>
    <row r="108" spans="1:28" ht="15" customHeight="1">
      <c r="A108" s="16"/>
      <c r="B108" s="2"/>
      <c r="C108" s="2"/>
      <c r="D108" s="24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25"/>
      <c r="Z108" s="8"/>
      <c r="AA108" s="8"/>
      <c r="AB108" s="17"/>
    </row>
    <row r="109" spans="1:28" ht="15" customHeight="1">
      <c r="A109" s="16"/>
      <c r="B109" s="2"/>
      <c r="C109" s="2"/>
      <c r="D109" s="24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25"/>
      <c r="Z109" s="8"/>
      <c r="AA109" s="8"/>
      <c r="AB109" s="17"/>
    </row>
    <row r="110" spans="1:28" ht="15" customHeight="1">
      <c r="A110" s="16"/>
      <c r="B110" s="2"/>
      <c r="C110" s="2"/>
      <c r="D110" s="24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25"/>
      <c r="Z110" s="8"/>
      <c r="AA110" s="8"/>
      <c r="AB110" s="17"/>
    </row>
    <row r="111" spans="1:28" ht="15" customHeight="1">
      <c r="A111" s="16"/>
      <c r="B111" s="2"/>
      <c r="C111" s="2"/>
      <c r="D111" s="24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25"/>
      <c r="Z111" s="8"/>
      <c r="AA111" s="8"/>
      <c r="AB111" s="17"/>
    </row>
    <row r="112" spans="1:28" ht="15" customHeight="1">
      <c r="A112" s="16"/>
      <c r="B112" s="2"/>
      <c r="C112" s="2"/>
      <c r="D112" s="24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25"/>
      <c r="Z112" s="8"/>
      <c r="AA112" s="8"/>
      <c r="AB112" s="17"/>
    </row>
    <row r="113" spans="1:28" ht="15" customHeight="1">
      <c r="A113" s="16"/>
      <c r="B113" s="2"/>
      <c r="C113" s="2"/>
      <c r="D113" s="24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25"/>
      <c r="Z113" s="8"/>
      <c r="AA113" s="8"/>
      <c r="AB113" s="17"/>
    </row>
    <row r="114" spans="1:28" ht="15" customHeight="1">
      <c r="A114" s="16"/>
      <c r="B114" s="2"/>
      <c r="C114" s="2"/>
      <c r="D114" s="24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25"/>
      <c r="Z114" s="8"/>
      <c r="AA114" s="8"/>
      <c r="AB114" s="17"/>
    </row>
    <row r="115" spans="1:28" ht="15" customHeight="1">
      <c r="A115" s="16"/>
      <c r="B115" s="2"/>
      <c r="C115" s="2"/>
      <c r="D115" s="24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25"/>
      <c r="Z115" s="8"/>
      <c r="AA115" s="8"/>
      <c r="AB115" s="17"/>
    </row>
    <row r="116" spans="1:28" ht="15" customHeight="1">
      <c r="A116" s="16"/>
      <c r="B116" s="2"/>
      <c r="C116" s="2"/>
      <c r="D116" s="24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25"/>
      <c r="Z116" s="8"/>
      <c r="AA116" s="8"/>
      <c r="AB116" s="17"/>
    </row>
    <row r="117" spans="1:28" ht="15" customHeight="1">
      <c r="A117" s="16"/>
      <c r="B117" s="2"/>
      <c r="C117" s="2"/>
      <c r="D117" s="24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25"/>
      <c r="Z117" s="8"/>
      <c r="AA117" s="8"/>
      <c r="AB117" s="17"/>
    </row>
    <row r="118" spans="1:28" ht="15" customHeight="1">
      <c r="A118" s="16"/>
      <c r="B118" s="2"/>
      <c r="C118" s="2"/>
      <c r="D118" s="24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25"/>
      <c r="Z118" s="8"/>
      <c r="AA118" s="8"/>
      <c r="AB118" s="17"/>
    </row>
    <row r="119" spans="1:28" ht="15" customHeight="1">
      <c r="A119" s="16"/>
      <c r="B119" s="2"/>
      <c r="C119" s="2"/>
      <c r="D119" s="24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25"/>
      <c r="Z119" s="8"/>
      <c r="AA119" s="8"/>
      <c r="AB119" s="17"/>
    </row>
    <row r="120" spans="1:28" ht="15" customHeight="1">
      <c r="A120" s="16"/>
      <c r="B120" s="2"/>
      <c r="C120" s="2"/>
      <c r="D120" s="24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25"/>
      <c r="Z120" s="8"/>
      <c r="AA120" s="8"/>
      <c r="AB120" s="17"/>
    </row>
    <row r="121" spans="1:28" ht="15" customHeight="1">
      <c r="A121" s="16"/>
      <c r="B121" s="2"/>
      <c r="C121" s="2"/>
      <c r="D121" s="24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25"/>
      <c r="Z121" s="8"/>
      <c r="AA121" s="8"/>
      <c r="AB121" s="17"/>
    </row>
    <row r="122" spans="1:28" ht="15" customHeight="1">
      <c r="A122" s="16"/>
      <c r="B122" s="2"/>
      <c r="C122" s="2"/>
      <c r="D122" s="24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25"/>
      <c r="Z122" s="8"/>
      <c r="AA122" s="8"/>
      <c r="AB122" s="17"/>
    </row>
    <row r="123" spans="1:28" ht="15" customHeight="1">
      <c r="A123" s="16"/>
      <c r="B123" s="2"/>
      <c r="C123" s="2"/>
      <c r="D123" s="24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25"/>
      <c r="Z123" s="8"/>
      <c r="AA123" s="8"/>
      <c r="AB123" s="17"/>
    </row>
    <row r="124" spans="1:28" ht="15" customHeight="1">
      <c r="A124" s="16"/>
      <c r="B124" s="2"/>
      <c r="C124" s="2"/>
      <c r="D124" s="24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25"/>
      <c r="Z124" s="8"/>
      <c r="AA124" s="8"/>
      <c r="AB124" s="17"/>
    </row>
    <row r="125" spans="1:28" ht="15" customHeight="1">
      <c r="A125" s="16"/>
      <c r="B125" s="2"/>
      <c r="C125" s="2"/>
      <c r="D125" s="24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25"/>
      <c r="Z125" s="8"/>
      <c r="AA125" s="8"/>
      <c r="AB125" s="17"/>
    </row>
    <row r="126" spans="1:28" ht="15" customHeight="1">
      <c r="A126" s="16"/>
      <c r="B126" s="2"/>
      <c r="C126" s="2"/>
      <c r="D126" s="24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25"/>
      <c r="Z126" s="8"/>
      <c r="AA126" s="8"/>
      <c r="AB126" s="17"/>
    </row>
    <row r="127" spans="1:28" ht="15" customHeight="1">
      <c r="A127" s="16"/>
      <c r="B127" s="2"/>
      <c r="C127" s="2"/>
      <c r="D127" s="24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25"/>
      <c r="Z127" s="8"/>
      <c r="AA127" s="8"/>
      <c r="AB127" s="17"/>
    </row>
    <row r="128" spans="1:28" ht="15" customHeight="1">
      <c r="A128" s="16"/>
      <c r="B128" s="2"/>
      <c r="C128" s="2"/>
      <c r="D128" s="24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25"/>
      <c r="Z128" s="8"/>
      <c r="AA128" s="8"/>
      <c r="AB128" s="17"/>
    </row>
    <row r="129" spans="1:28" ht="15" customHeight="1">
      <c r="A129" s="16"/>
      <c r="B129" s="2"/>
      <c r="C129" s="2"/>
      <c r="D129" s="24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25"/>
      <c r="Z129" s="8"/>
      <c r="AA129" s="8"/>
      <c r="AB129" s="17"/>
    </row>
    <row r="130" spans="1:28" ht="15" customHeight="1">
      <c r="A130" s="16"/>
      <c r="B130" s="2"/>
      <c r="C130" s="2"/>
      <c r="D130" s="24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25"/>
      <c r="Z130" s="8"/>
      <c r="AA130" s="8"/>
      <c r="AB130" s="17"/>
    </row>
    <row r="131" spans="1:28" ht="15" customHeight="1">
      <c r="A131" s="16"/>
      <c r="B131" s="2"/>
      <c r="C131" s="2"/>
      <c r="D131" s="24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25"/>
      <c r="Z131" s="8"/>
      <c r="AA131" s="8"/>
      <c r="AB131" s="17"/>
    </row>
    <row r="132" spans="1:28" ht="15" customHeight="1">
      <c r="A132" s="16"/>
      <c r="B132" s="2"/>
      <c r="C132" s="2"/>
      <c r="D132" s="24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25"/>
      <c r="Z132" s="8"/>
      <c r="AA132" s="8"/>
      <c r="AB132" s="17"/>
    </row>
    <row r="133" spans="1:28" ht="15" customHeight="1">
      <c r="A133" s="16" t="s">
        <v>223</v>
      </c>
      <c r="B133" s="2"/>
      <c r="C133" s="2"/>
      <c r="D133" s="24"/>
      <c r="E133" s="6"/>
      <c r="F133" s="7" t="s">
        <v>51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25"/>
      <c r="Z133" s="8"/>
      <c r="AA133" s="8"/>
      <c r="AB133" s="17"/>
    </row>
    <row r="134" spans="1:28" ht="15" customHeight="1">
      <c r="A134" s="86" t="s">
        <v>50</v>
      </c>
      <c r="B134" s="87"/>
      <c r="C134" s="87"/>
      <c r="D134" s="88"/>
      <c r="E134" s="6"/>
      <c r="F134" s="7"/>
      <c r="G134" s="95">
        <v>8.8000000000000007</v>
      </c>
      <c r="H134" s="95"/>
      <c r="I134" s="6" t="s">
        <v>10</v>
      </c>
      <c r="J134" s="95">
        <v>5.4450000000000003</v>
      </c>
      <c r="K134" s="95"/>
      <c r="L134" s="10" t="s">
        <v>204</v>
      </c>
      <c r="M134" s="6"/>
      <c r="N134" s="6"/>
      <c r="O134" s="6"/>
      <c r="P134" s="6"/>
      <c r="Q134" s="6"/>
      <c r="R134" s="6"/>
      <c r="S134" s="6"/>
      <c r="T134" s="6"/>
      <c r="U134" s="6"/>
      <c r="V134" s="6" t="s">
        <v>11</v>
      </c>
      <c r="W134" s="95">
        <f>ROUND(G134*J134, 3)</f>
        <v>47.915999999999997</v>
      </c>
      <c r="X134" s="95"/>
      <c r="Y134" s="96"/>
      <c r="Z134" s="8"/>
      <c r="AA134" s="8"/>
      <c r="AB134" s="17"/>
    </row>
    <row r="135" spans="1:28" ht="15" customHeight="1">
      <c r="A135" s="16"/>
      <c r="B135" s="2"/>
      <c r="C135" s="2"/>
      <c r="D135" s="24"/>
      <c r="E135" s="6"/>
      <c r="F135" s="7"/>
      <c r="G135" s="95">
        <v>12.2</v>
      </c>
      <c r="H135" s="95"/>
      <c r="I135" s="6" t="s">
        <v>10</v>
      </c>
      <c r="J135" s="95">
        <v>2.722</v>
      </c>
      <c r="K135" s="95"/>
      <c r="L135" s="10" t="s">
        <v>159</v>
      </c>
      <c r="M135" s="6"/>
      <c r="N135" s="6"/>
      <c r="O135" s="6"/>
      <c r="P135" s="6"/>
      <c r="Q135" s="6"/>
      <c r="R135" s="6"/>
      <c r="S135" s="6"/>
      <c r="T135" s="6"/>
      <c r="U135" s="6"/>
      <c r="V135" s="6" t="s">
        <v>11</v>
      </c>
      <c r="W135" s="95">
        <f>ROUND(G135*J135, 3)</f>
        <v>33.207999999999998</v>
      </c>
      <c r="X135" s="95"/>
      <c r="Y135" s="96"/>
      <c r="Z135" s="8"/>
      <c r="AA135" s="8"/>
      <c r="AB135" s="17" t="s">
        <v>36</v>
      </c>
    </row>
    <row r="136" spans="1:28" ht="15" customHeight="1">
      <c r="A136" s="16"/>
      <c r="B136" s="2"/>
      <c r="C136" s="2"/>
      <c r="D136" s="24"/>
      <c r="E136" s="6"/>
      <c r="F136" s="7"/>
      <c r="G136" s="6" t="s">
        <v>23</v>
      </c>
      <c r="H136" s="95">
        <v>1.75</v>
      </c>
      <c r="I136" s="95"/>
      <c r="J136" s="6" t="s">
        <v>10</v>
      </c>
      <c r="K136" s="95">
        <v>2.722</v>
      </c>
      <c r="L136" s="95"/>
      <c r="M136" s="6" t="s">
        <v>19</v>
      </c>
      <c r="N136" s="6" t="s">
        <v>10</v>
      </c>
      <c r="O136" s="9">
        <v>2</v>
      </c>
      <c r="P136" s="10" t="s">
        <v>224</v>
      </c>
      <c r="Q136" s="6"/>
      <c r="R136" s="6"/>
      <c r="S136" s="6"/>
      <c r="T136" s="6"/>
      <c r="U136" s="6"/>
      <c r="V136" s="6" t="s">
        <v>11</v>
      </c>
      <c r="W136" s="95">
        <f>ROUND((H136*K136)*O136, 3)</f>
        <v>9.5269999999999992</v>
      </c>
      <c r="X136" s="95"/>
      <c r="Y136" s="96"/>
      <c r="Z136" s="89">
        <f>ROUND(SUM(W134:Y136), 3)</f>
        <v>90.650999999999996</v>
      </c>
      <c r="AA136" s="89"/>
      <c r="AB136" s="90"/>
    </row>
    <row r="137" spans="1:28" ht="15" customHeight="1">
      <c r="A137" s="18"/>
      <c r="B137" s="11"/>
      <c r="C137" s="11"/>
      <c r="D137" s="26"/>
      <c r="E137" s="12"/>
      <c r="F137" s="13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27"/>
      <c r="Z137" s="14"/>
      <c r="AA137" s="14"/>
      <c r="AB137" s="19"/>
    </row>
    <row r="138" spans="1:28" ht="15" customHeight="1">
      <c r="A138" s="20"/>
      <c r="B138" s="2"/>
      <c r="C138" s="2"/>
      <c r="D138" s="22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23"/>
      <c r="Z138" s="8"/>
      <c r="AA138" s="8"/>
      <c r="AB138" s="21"/>
    </row>
    <row r="139" spans="1:28" ht="15" customHeight="1">
      <c r="A139" s="16" t="s">
        <v>225</v>
      </c>
      <c r="B139" s="2"/>
      <c r="C139" s="2"/>
      <c r="D139" s="24"/>
      <c r="E139" s="6"/>
      <c r="F139" s="7" t="s">
        <v>53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25"/>
      <c r="Z139" s="8"/>
      <c r="AA139" s="8"/>
      <c r="AB139" s="17"/>
    </row>
    <row r="140" spans="1:28" ht="15" customHeight="1">
      <c r="A140" s="86" t="s">
        <v>50</v>
      </c>
      <c r="B140" s="87"/>
      <c r="C140" s="87"/>
      <c r="D140" s="88"/>
      <c r="E140" s="6"/>
      <c r="F140" s="7"/>
      <c r="G140" s="10" t="s">
        <v>259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 t="s">
        <v>11</v>
      </c>
      <c r="W140" s="95">
        <v>26.4</v>
      </c>
      <c r="X140" s="95"/>
      <c r="Y140" s="96"/>
      <c r="Z140" s="8"/>
      <c r="AA140" s="8"/>
      <c r="AB140" s="17"/>
    </row>
    <row r="141" spans="1:28" ht="15" customHeight="1">
      <c r="A141" s="16"/>
      <c r="B141" s="2"/>
      <c r="C141" s="2"/>
      <c r="D141" s="24"/>
      <c r="E141" s="6"/>
      <c r="F141" s="7"/>
      <c r="G141" s="10" t="s">
        <v>260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 t="s">
        <v>11</v>
      </c>
      <c r="W141" s="95">
        <v>12.2</v>
      </c>
      <c r="X141" s="95"/>
      <c r="Y141" s="96"/>
      <c r="Z141" s="8"/>
      <c r="AA141" s="8"/>
      <c r="AB141" s="17" t="s">
        <v>56</v>
      </c>
    </row>
    <row r="142" spans="1:28" ht="15" customHeight="1">
      <c r="A142" s="16"/>
      <c r="B142" s="2"/>
      <c r="C142" s="2"/>
      <c r="D142" s="24"/>
      <c r="E142" s="6"/>
      <c r="F142" s="7"/>
      <c r="G142" s="10" t="s">
        <v>261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 t="s">
        <v>11</v>
      </c>
      <c r="W142" s="95">
        <v>3.5</v>
      </c>
      <c r="X142" s="95"/>
      <c r="Y142" s="96"/>
      <c r="Z142" s="89">
        <f>ROUND(SUM(W140:Y142), 3)</f>
        <v>42.1</v>
      </c>
      <c r="AA142" s="89"/>
      <c r="AB142" s="90"/>
    </row>
    <row r="143" spans="1:28" ht="15" customHeight="1">
      <c r="A143" s="18"/>
      <c r="B143" s="11"/>
      <c r="C143" s="11"/>
      <c r="D143" s="26"/>
      <c r="E143" s="12"/>
      <c r="F143" s="13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27"/>
      <c r="Z143" s="14"/>
      <c r="AA143" s="14"/>
      <c r="AB143" s="19"/>
    </row>
    <row r="144" spans="1:28" ht="15" customHeight="1">
      <c r="A144" s="20"/>
      <c r="B144" s="2"/>
      <c r="C144" s="2"/>
      <c r="D144" s="22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23"/>
      <c r="Z144" s="8"/>
      <c r="AA144" s="8"/>
      <c r="AB144" s="21"/>
    </row>
    <row r="145" spans="1:28" ht="15" customHeight="1">
      <c r="A145" s="16" t="s">
        <v>229</v>
      </c>
      <c r="B145" s="2"/>
      <c r="C145" s="2"/>
      <c r="D145" s="24"/>
      <c r="E145" s="6"/>
      <c r="F145" s="7" t="s">
        <v>59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5"/>
      <c r="Z145" s="8"/>
      <c r="AA145" s="8"/>
      <c r="AB145" s="17" t="s">
        <v>61</v>
      </c>
    </row>
    <row r="146" spans="1:28" ht="15" customHeight="1">
      <c r="A146" s="86" t="s">
        <v>58</v>
      </c>
      <c r="B146" s="87"/>
      <c r="C146" s="87"/>
      <c r="D146" s="88"/>
      <c r="E146" s="6"/>
      <c r="F146" s="7"/>
      <c r="G146" s="10" t="s">
        <v>62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 t="s">
        <v>11</v>
      </c>
      <c r="W146" s="97">
        <v>4</v>
      </c>
      <c r="X146" s="97"/>
      <c r="Y146" s="96"/>
      <c r="Z146" s="91">
        <f>ROUND(SUM(W146:X146), 3)</f>
        <v>4</v>
      </c>
      <c r="AA146" s="91"/>
      <c r="AB146" s="92"/>
    </row>
    <row r="147" spans="1:28" ht="15" customHeight="1">
      <c r="A147" s="16"/>
      <c r="B147" s="2"/>
      <c r="C147" s="2"/>
      <c r="D147" s="24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25"/>
      <c r="Z147" s="8"/>
      <c r="AA147" s="8"/>
      <c r="AB147" s="17" t="s">
        <v>61</v>
      </c>
    </row>
    <row r="148" spans="1:28" ht="15" customHeight="1">
      <c r="A148" s="16"/>
      <c r="B148" s="2"/>
      <c r="C148" s="2"/>
      <c r="D148" s="24"/>
      <c r="E148" s="6"/>
      <c r="F148" s="7"/>
      <c r="G148" s="10" t="s">
        <v>60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 t="s">
        <v>11</v>
      </c>
      <c r="W148" s="97">
        <v>1</v>
      </c>
      <c r="X148" s="97"/>
      <c r="Y148" s="96"/>
      <c r="Z148" s="91">
        <f>ROUND(SUM(W148:X148), 3)</f>
        <v>1</v>
      </c>
      <c r="AA148" s="91"/>
      <c r="AB148" s="92"/>
    </row>
    <row r="149" spans="1:28" ht="15" customHeight="1">
      <c r="A149" s="18"/>
      <c r="B149" s="11"/>
      <c r="C149" s="11"/>
      <c r="D149" s="26"/>
      <c r="E149" s="12"/>
      <c r="F149" s="13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27"/>
      <c r="Z149" s="14"/>
      <c r="AA149" s="14"/>
      <c r="AB149" s="19"/>
    </row>
    <row r="150" spans="1:28" ht="15" customHeight="1">
      <c r="A150" s="20"/>
      <c r="B150" s="2"/>
      <c r="C150" s="2"/>
      <c r="D150" s="22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23"/>
      <c r="Z150" s="8"/>
      <c r="AA150" s="8"/>
      <c r="AB150" s="21"/>
    </row>
    <row r="151" spans="1:28" ht="15" customHeight="1">
      <c r="A151" s="16" t="s">
        <v>230</v>
      </c>
      <c r="B151" s="2"/>
      <c r="C151" s="2"/>
      <c r="D151" s="24"/>
      <c r="E151" s="6"/>
      <c r="F151" s="7"/>
      <c r="G151" s="6" t="s">
        <v>64</v>
      </c>
      <c r="H151" s="95">
        <v>0.6</v>
      </c>
      <c r="I151" s="95"/>
      <c r="J151" s="6" t="s">
        <v>10</v>
      </c>
      <c r="K151" s="95">
        <v>0.5</v>
      </c>
      <c r="L151" s="95"/>
      <c r="M151" s="6" t="s">
        <v>19</v>
      </c>
      <c r="N151" s="6" t="s">
        <v>18</v>
      </c>
      <c r="O151" s="6" t="s">
        <v>23</v>
      </c>
      <c r="P151" s="95">
        <v>0.7</v>
      </c>
      <c r="Q151" s="95"/>
      <c r="R151" s="6" t="s">
        <v>10</v>
      </c>
      <c r="S151" s="95">
        <v>0.6</v>
      </c>
      <c r="T151" s="95"/>
      <c r="U151" s="6" t="s">
        <v>65</v>
      </c>
      <c r="V151" s="6"/>
      <c r="W151" s="6"/>
      <c r="X151" s="6"/>
      <c r="Y151" s="25"/>
      <c r="Z151" s="8"/>
      <c r="AA151" s="8"/>
      <c r="AB151" s="17"/>
    </row>
    <row r="152" spans="1:28" ht="15" customHeight="1">
      <c r="A152" s="16"/>
      <c r="B152" s="2"/>
      <c r="C152" s="2"/>
      <c r="D152" s="24"/>
      <c r="E152" s="6"/>
      <c r="F152" s="7"/>
      <c r="G152" s="6" t="s">
        <v>20</v>
      </c>
      <c r="H152" s="9">
        <v>2</v>
      </c>
      <c r="I152" s="6" t="s">
        <v>10</v>
      </c>
      <c r="J152" s="95">
        <v>0.05</v>
      </c>
      <c r="K152" s="95"/>
      <c r="L152" s="6" t="s">
        <v>66</v>
      </c>
      <c r="M152" s="6" t="s">
        <v>10</v>
      </c>
      <c r="N152" s="9">
        <v>8</v>
      </c>
      <c r="O152" s="6"/>
      <c r="P152" s="6"/>
      <c r="Q152" s="6"/>
      <c r="R152" s="6"/>
      <c r="S152" s="6"/>
      <c r="T152" s="6"/>
      <c r="U152" s="6"/>
      <c r="V152" s="6" t="s">
        <v>11</v>
      </c>
      <c r="W152" s="95">
        <f>ROUND((((H151*K151)+(P151*S151))/H152*J152)*N152, 3)</f>
        <v>0.14399999999999999</v>
      </c>
      <c r="X152" s="95"/>
      <c r="Y152" s="96"/>
      <c r="Z152" s="8"/>
      <c r="AA152" s="8"/>
      <c r="AB152" s="17"/>
    </row>
    <row r="153" spans="1:28" ht="15" customHeight="1">
      <c r="A153" s="16"/>
      <c r="B153" s="2"/>
      <c r="C153" s="2"/>
      <c r="D153" s="24"/>
      <c r="E153" s="6"/>
      <c r="F153" s="7"/>
      <c r="G153" s="6" t="s">
        <v>64</v>
      </c>
      <c r="H153" s="95">
        <v>0.6</v>
      </c>
      <c r="I153" s="95"/>
      <c r="J153" s="6" t="s">
        <v>10</v>
      </c>
      <c r="K153" s="95">
        <v>0.65</v>
      </c>
      <c r="L153" s="95"/>
      <c r="M153" s="6" t="s">
        <v>19</v>
      </c>
      <c r="N153" s="6" t="s">
        <v>18</v>
      </c>
      <c r="O153" s="6" t="s">
        <v>23</v>
      </c>
      <c r="P153" s="95">
        <v>0.7</v>
      </c>
      <c r="Q153" s="95"/>
      <c r="R153" s="6" t="s">
        <v>10</v>
      </c>
      <c r="S153" s="95">
        <v>0.75</v>
      </c>
      <c r="T153" s="95"/>
      <c r="U153" s="6" t="s">
        <v>65</v>
      </c>
      <c r="V153" s="6"/>
      <c r="W153" s="6"/>
      <c r="X153" s="6"/>
      <c r="Y153" s="25"/>
      <c r="Z153" s="8"/>
      <c r="AA153" s="8"/>
      <c r="AB153" s="17" t="s">
        <v>24</v>
      </c>
    </row>
    <row r="154" spans="1:28" ht="15" customHeight="1">
      <c r="A154" s="16"/>
      <c r="B154" s="2"/>
      <c r="C154" s="2"/>
      <c r="D154" s="24"/>
      <c r="E154" s="6"/>
      <c r="F154" s="7"/>
      <c r="G154" s="6" t="s">
        <v>20</v>
      </c>
      <c r="H154" s="9">
        <v>2</v>
      </c>
      <c r="I154" s="6" t="s">
        <v>10</v>
      </c>
      <c r="J154" s="95">
        <v>0.05</v>
      </c>
      <c r="K154" s="95"/>
      <c r="L154" s="6" t="s">
        <v>66</v>
      </c>
      <c r="M154" s="6" t="s">
        <v>10</v>
      </c>
      <c r="N154" s="9">
        <v>2</v>
      </c>
      <c r="O154" s="6"/>
      <c r="P154" s="6"/>
      <c r="Q154" s="6"/>
      <c r="R154" s="6"/>
      <c r="S154" s="6"/>
      <c r="T154" s="6"/>
      <c r="U154" s="6"/>
      <c r="V154" s="6" t="s">
        <v>11</v>
      </c>
      <c r="W154" s="95">
        <f>ROUND((((H153*K153)+(P153*S153))/H154*J154)*N154, 3)</f>
        <v>4.5999999999999999E-2</v>
      </c>
      <c r="X154" s="95"/>
      <c r="Y154" s="96"/>
      <c r="Z154" s="89">
        <f>ROUND(SUM(W152:Y154), 3)</f>
        <v>0.19</v>
      </c>
      <c r="AA154" s="89"/>
      <c r="AB154" s="90"/>
    </row>
    <row r="155" spans="1:28" ht="15" customHeight="1">
      <c r="A155" s="18"/>
      <c r="B155" s="11"/>
      <c r="C155" s="11"/>
      <c r="D155" s="26"/>
      <c r="E155" s="12"/>
      <c r="F155" s="13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27"/>
      <c r="Z155" s="14"/>
      <c r="AA155" s="14"/>
      <c r="AB155" s="19"/>
    </row>
    <row r="156" spans="1:28" ht="15" customHeight="1">
      <c r="A156" s="20"/>
      <c r="B156" s="2"/>
      <c r="C156" s="2"/>
      <c r="D156" s="22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23"/>
      <c r="Z156" s="8"/>
      <c r="AA156" s="8"/>
      <c r="AB156" s="21"/>
    </row>
    <row r="157" spans="1:28" ht="15" customHeight="1">
      <c r="A157" s="16" t="s">
        <v>231</v>
      </c>
      <c r="B157" s="2"/>
      <c r="C157" s="2"/>
      <c r="D157" s="24"/>
      <c r="E157" s="6"/>
      <c r="F157" s="7" t="s">
        <v>69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25"/>
      <c r="Z157" s="8"/>
      <c r="AA157" s="8"/>
      <c r="AB157" s="17" t="s">
        <v>71</v>
      </c>
    </row>
    <row r="158" spans="1:28" ht="15" customHeight="1">
      <c r="A158" s="86" t="s">
        <v>68</v>
      </c>
      <c r="B158" s="87"/>
      <c r="C158" s="87"/>
      <c r="D158" s="88"/>
      <c r="E158" s="6"/>
      <c r="F158" s="7"/>
      <c r="G158" s="10" t="s">
        <v>232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 t="s">
        <v>11</v>
      </c>
      <c r="W158" s="95">
        <v>168.11600000000001</v>
      </c>
      <c r="X158" s="95"/>
      <c r="Y158" s="96"/>
      <c r="Z158" s="89">
        <f>ROUND(SUM(W158:X158), 3)</f>
        <v>168.11600000000001</v>
      </c>
      <c r="AA158" s="89"/>
      <c r="AB158" s="90"/>
    </row>
    <row r="159" spans="1:28" ht="15" customHeight="1">
      <c r="A159" s="16"/>
      <c r="B159" s="2"/>
      <c r="C159" s="2"/>
      <c r="D159" s="24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25"/>
      <c r="Z159" s="8"/>
      <c r="AA159" s="8"/>
      <c r="AB159" s="17"/>
    </row>
    <row r="160" spans="1:28" ht="15" customHeight="1">
      <c r="A160" s="16"/>
      <c r="B160" s="2"/>
      <c r="C160" s="2"/>
      <c r="D160" s="24"/>
      <c r="E160" s="6"/>
      <c r="F160" s="7" t="s">
        <v>72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25"/>
      <c r="Z160" s="8"/>
      <c r="AA160" s="8"/>
      <c r="AB160" s="17" t="s">
        <v>71</v>
      </c>
    </row>
    <row r="161" spans="1:28" ht="15" customHeight="1">
      <c r="A161" s="16"/>
      <c r="B161" s="2"/>
      <c r="C161" s="2"/>
      <c r="D161" s="24"/>
      <c r="E161" s="6"/>
      <c r="F161" s="7" t="s">
        <v>9</v>
      </c>
      <c r="G161" s="95">
        <v>11</v>
      </c>
      <c r="H161" s="95"/>
      <c r="I161" s="6" t="s">
        <v>10</v>
      </c>
      <c r="J161" s="95">
        <v>4</v>
      </c>
      <c r="K161" s="9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 t="s">
        <v>11</v>
      </c>
      <c r="W161" s="95">
        <f>ROUND(G161*J161, 3)</f>
        <v>44</v>
      </c>
      <c r="X161" s="95"/>
      <c r="Y161" s="96"/>
      <c r="Z161" s="89">
        <f>ROUND(SUM(W161:X161), 3)</f>
        <v>44</v>
      </c>
      <c r="AA161" s="89"/>
      <c r="AB161" s="90"/>
    </row>
    <row r="162" spans="1:28" ht="15" customHeight="1">
      <c r="A162" s="18"/>
      <c r="B162" s="11"/>
      <c r="C162" s="11"/>
      <c r="D162" s="26"/>
      <c r="E162" s="12"/>
      <c r="F162" s="13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27"/>
      <c r="Z162" s="14"/>
      <c r="AA162" s="14"/>
      <c r="AB162" s="19"/>
    </row>
    <row r="163" spans="1:28" ht="15" customHeight="1">
      <c r="A163" s="20"/>
      <c r="B163" s="2"/>
      <c r="C163" s="2"/>
      <c r="D163" s="22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23"/>
      <c r="Z163" s="8"/>
      <c r="AA163" s="8"/>
      <c r="AB163" s="21"/>
    </row>
    <row r="164" spans="1:28" ht="15" customHeight="1">
      <c r="A164" s="16" t="s">
        <v>233</v>
      </c>
      <c r="B164" s="2"/>
      <c r="C164" s="2"/>
      <c r="D164" s="24"/>
      <c r="E164" s="6"/>
      <c r="F164" s="7" t="s">
        <v>74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25"/>
      <c r="Z164" s="8"/>
      <c r="AA164" s="8"/>
      <c r="AB164" s="17"/>
    </row>
    <row r="165" spans="1:28" ht="15" customHeight="1">
      <c r="A165" s="86" t="s">
        <v>74</v>
      </c>
      <c r="B165" s="87"/>
      <c r="C165" s="87"/>
      <c r="D165" s="88"/>
      <c r="E165" s="6"/>
      <c r="F165" s="7"/>
      <c r="G165" s="10" t="s">
        <v>234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25"/>
      <c r="Z165" s="8"/>
      <c r="AA165" s="8"/>
      <c r="AB165" s="17"/>
    </row>
    <row r="166" spans="1:28" ht="15" customHeight="1">
      <c r="A166" s="16"/>
      <c r="B166" s="2"/>
      <c r="C166" s="2"/>
      <c r="D166" s="24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 t="s">
        <v>11</v>
      </c>
      <c r="W166" s="95">
        <v>138.11600000000001</v>
      </c>
      <c r="X166" s="95"/>
      <c r="Y166" s="96"/>
      <c r="Z166" s="8"/>
      <c r="AA166" s="8"/>
      <c r="AB166" s="17"/>
    </row>
    <row r="167" spans="1:28" ht="15" customHeight="1">
      <c r="A167" s="16"/>
      <c r="B167" s="2"/>
      <c r="C167" s="2"/>
      <c r="D167" s="24"/>
      <c r="E167" s="6"/>
      <c r="F167" s="7"/>
      <c r="G167" s="95">
        <v>0.3</v>
      </c>
      <c r="H167" s="95"/>
      <c r="I167" s="6" t="s">
        <v>10</v>
      </c>
      <c r="J167" s="95">
        <v>11</v>
      </c>
      <c r="K167" s="95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 t="s">
        <v>11</v>
      </c>
      <c r="W167" s="95">
        <f>ROUND(G167*J167, 3)</f>
        <v>3.3</v>
      </c>
      <c r="X167" s="95"/>
      <c r="Y167" s="96"/>
      <c r="Z167" s="8"/>
      <c r="AA167" s="8"/>
      <c r="AB167" s="17"/>
    </row>
    <row r="168" spans="1:28" ht="15" customHeight="1">
      <c r="A168" s="16"/>
      <c r="B168" s="2"/>
      <c r="C168" s="2"/>
      <c r="D168" s="24"/>
      <c r="E168" s="6"/>
      <c r="F168" s="7"/>
      <c r="G168" s="95">
        <v>0.5</v>
      </c>
      <c r="H168" s="95"/>
      <c r="I168" s="6" t="s">
        <v>10</v>
      </c>
      <c r="J168" s="95">
        <v>11</v>
      </c>
      <c r="K168" s="95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 t="s">
        <v>11</v>
      </c>
      <c r="W168" s="95">
        <f>ROUND(G168*J168, 3)</f>
        <v>5.5</v>
      </c>
      <c r="X168" s="95"/>
      <c r="Y168" s="96"/>
      <c r="Z168" s="8"/>
      <c r="AA168" s="8"/>
      <c r="AB168" s="17" t="s">
        <v>71</v>
      </c>
    </row>
    <row r="169" spans="1:28" ht="15" customHeight="1">
      <c r="A169" s="16"/>
      <c r="B169" s="2"/>
      <c r="C169" s="2"/>
      <c r="D169" s="24"/>
      <c r="E169" s="6"/>
      <c r="F169" s="7"/>
      <c r="G169" s="95">
        <v>1.1499999999999999</v>
      </c>
      <c r="H169" s="95"/>
      <c r="I169" s="6" t="s">
        <v>10</v>
      </c>
      <c r="J169" s="95">
        <v>11</v>
      </c>
      <c r="K169" s="95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 t="s">
        <v>11</v>
      </c>
      <c r="W169" s="95">
        <f>ROUND(G169*J169, 3)</f>
        <v>12.65</v>
      </c>
      <c r="X169" s="95"/>
      <c r="Y169" s="96"/>
      <c r="Z169" s="89">
        <f>ROUND(SUM(W166:Y169), 3)</f>
        <v>159.566</v>
      </c>
      <c r="AA169" s="89"/>
      <c r="AB169" s="90"/>
    </row>
    <row r="170" spans="1:28" ht="15" customHeight="1">
      <c r="A170" s="18"/>
      <c r="B170" s="11"/>
      <c r="C170" s="11"/>
      <c r="D170" s="26"/>
      <c r="E170" s="12"/>
      <c r="F170" s="13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27"/>
      <c r="Z170" s="14"/>
      <c r="AA170" s="14"/>
      <c r="AB170" s="19"/>
    </row>
    <row r="171" spans="1:28" ht="15" customHeight="1">
      <c r="A171" s="20"/>
      <c r="B171" s="2"/>
      <c r="C171" s="2"/>
      <c r="D171" s="22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23"/>
      <c r="Z171" s="8"/>
      <c r="AA171" s="8"/>
      <c r="AB171" s="21"/>
    </row>
    <row r="172" spans="1:28" ht="15" customHeight="1">
      <c r="A172" s="16" t="s">
        <v>235</v>
      </c>
      <c r="B172" s="2"/>
      <c r="C172" s="2"/>
      <c r="D172" s="24"/>
      <c r="E172" s="6"/>
      <c r="F172" s="7" t="s">
        <v>213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25"/>
      <c r="Z172" s="8"/>
      <c r="AA172" s="8"/>
      <c r="AB172" s="17"/>
    </row>
    <row r="173" spans="1:28" ht="15" customHeight="1">
      <c r="A173" s="86" t="s">
        <v>212</v>
      </c>
      <c r="B173" s="87"/>
      <c r="C173" s="87"/>
      <c r="D173" s="88"/>
      <c r="E173" s="6"/>
      <c r="F173" s="7"/>
      <c r="G173" s="6" t="s">
        <v>23</v>
      </c>
      <c r="H173" s="95">
        <v>0.88</v>
      </c>
      <c r="I173" s="95"/>
      <c r="J173" s="6" t="s">
        <v>18</v>
      </c>
      <c r="K173" s="95">
        <v>0.3</v>
      </c>
      <c r="L173" s="95"/>
      <c r="M173" s="6" t="s">
        <v>18</v>
      </c>
      <c r="N173" s="95">
        <v>1.375</v>
      </c>
      <c r="O173" s="95"/>
      <c r="P173" s="6" t="s">
        <v>18</v>
      </c>
      <c r="Q173" s="95">
        <v>1.2729999999999999</v>
      </c>
      <c r="R173" s="95"/>
      <c r="S173" s="6" t="s">
        <v>18</v>
      </c>
      <c r="T173" s="95">
        <v>2.79</v>
      </c>
      <c r="U173" s="95"/>
      <c r="V173" s="6"/>
      <c r="W173" s="6"/>
      <c r="X173" s="6"/>
      <c r="Y173" s="25"/>
      <c r="Z173" s="8"/>
      <c r="AA173" s="8"/>
      <c r="AB173" s="17" t="s">
        <v>71</v>
      </c>
    </row>
    <row r="174" spans="1:28" ht="15" customHeight="1">
      <c r="A174" s="18"/>
      <c r="B174" s="11"/>
      <c r="C174" s="11"/>
      <c r="D174" s="26"/>
      <c r="E174" s="12"/>
      <c r="F174" s="13"/>
      <c r="G174" s="12" t="s">
        <v>18</v>
      </c>
      <c r="H174" s="98">
        <v>1.8</v>
      </c>
      <c r="I174" s="98"/>
      <c r="J174" s="12" t="s">
        <v>19</v>
      </c>
      <c r="K174" s="12" t="s">
        <v>10</v>
      </c>
      <c r="L174" s="98">
        <v>9.4</v>
      </c>
      <c r="M174" s="98"/>
      <c r="N174" s="12"/>
      <c r="O174" s="12"/>
      <c r="P174" s="12"/>
      <c r="Q174" s="12"/>
      <c r="R174" s="12"/>
      <c r="S174" s="12"/>
      <c r="T174" s="12"/>
      <c r="U174" s="12"/>
      <c r="V174" s="12" t="s">
        <v>11</v>
      </c>
      <c r="W174" s="98">
        <f>ROUND((H173+K173+N173+Q173+T173+H174)*L174, 3)</f>
        <v>79.129000000000005</v>
      </c>
      <c r="X174" s="98"/>
      <c r="Y174" s="99"/>
      <c r="Z174" s="93">
        <f>ROUND(SUM(W174:X174), 3)</f>
        <v>79.129000000000005</v>
      </c>
      <c r="AA174" s="93"/>
      <c r="AB174" s="94"/>
    </row>
    <row r="175" spans="1:28" ht="15" customHeight="1">
      <c r="A175" s="49"/>
      <c r="B175" s="11"/>
      <c r="C175" s="11"/>
      <c r="D175" s="51"/>
      <c r="E175" s="12"/>
      <c r="F175" s="13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52"/>
      <c r="Z175" s="14"/>
      <c r="AA175" s="14"/>
      <c r="AB175" s="50"/>
    </row>
    <row r="176" spans="1:28" ht="15" customHeight="1">
      <c r="A176" s="20"/>
      <c r="B176" s="2"/>
      <c r="C176" s="2"/>
      <c r="D176" s="22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23"/>
      <c r="Z176" s="8"/>
      <c r="AA176" s="8"/>
      <c r="AB176" s="21"/>
    </row>
    <row r="177" spans="1:28" ht="15" customHeight="1">
      <c r="A177" s="16" t="s">
        <v>76</v>
      </c>
      <c r="B177" s="2"/>
      <c r="C177" s="2"/>
      <c r="D177" s="24"/>
      <c r="E177" s="6"/>
      <c r="F177" s="7" t="s">
        <v>236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25"/>
      <c r="Z177" s="8"/>
      <c r="AA177" s="8"/>
      <c r="AB177" s="17" t="s">
        <v>80</v>
      </c>
    </row>
    <row r="178" spans="1:28" ht="15" customHeight="1">
      <c r="A178" s="86" t="s">
        <v>77</v>
      </c>
      <c r="B178" s="87"/>
      <c r="C178" s="87"/>
      <c r="D178" s="88"/>
      <c r="E178" s="6"/>
      <c r="F178" s="7"/>
      <c r="G178" s="10" t="s">
        <v>262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 t="s">
        <v>11</v>
      </c>
      <c r="W178" s="95">
        <v>12.257999999999999</v>
      </c>
      <c r="X178" s="95"/>
      <c r="Y178" s="96"/>
      <c r="Z178" s="89">
        <f>ROUND(SUM(W178:X178), 3)</f>
        <v>12.257999999999999</v>
      </c>
      <c r="AA178" s="89"/>
      <c r="AB178" s="90"/>
    </row>
    <row r="179" spans="1:28" ht="15" customHeight="1">
      <c r="A179" s="18"/>
      <c r="B179" s="11"/>
      <c r="C179" s="11"/>
      <c r="D179" s="26"/>
      <c r="E179" s="12"/>
      <c r="F179" s="13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27"/>
      <c r="Z179" s="14"/>
      <c r="AA179" s="14"/>
      <c r="AB179" s="19"/>
    </row>
    <row r="180" spans="1:28" ht="15" customHeight="1">
      <c r="A180" s="20"/>
      <c r="B180" s="2"/>
      <c r="C180" s="2"/>
      <c r="D180" s="22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23"/>
      <c r="Z180" s="8"/>
      <c r="AA180" s="8"/>
      <c r="AB180" s="21"/>
    </row>
    <row r="181" spans="1:28" ht="15" customHeight="1">
      <c r="A181" s="16" t="s">
        <v>81</v>
      </c>
      <c r="B181" s="2"/>
      <c r="C181" s="2"/>
      <c r="D181" s="24"/>
      <c r="E181" s="6"/>
      <c r="F181" s="7"/>
      <c r="G181" s="6" t="s">
        <v>82</v>
      </c>
      <c r="H181" s="95">
        <v>0.5</v>
      </c>
      <c r="I181" s="95"/>
      <c r="J181" s="6" t="s">
        <v>10</v>
      </c>
      <c r="K181" s="95">
        <v>0.6</v>
      </c>
      <c r="L181" s="95"/>
      <c r="M181" s="6" t="s">
        <v>10</v>
      </c>
      <c r="N181" s="95">
        <v>2.3E-2</v>
      </c>
      <c r="O181" s="95"/>
      <c r="P181" s="6" t="s">
        <v>19</v>
      </c>
      <c r="Q181" s="6" t="s">
        <v>10</v>
      </c>
      <c r="R181" s="95">
        <v>7.85</v>
      </c>
      <c r="S181" s="95"/>
      <c r="T181" s="6" t="s">
        <v>66</v>
      </c>
      <c r="U181" s="6" t="s">
        <v>10</v>
      </c>
      <c r="V181" s="6"/>
      <c r="W181" s="6"/>
      <c r="X181" s="6"/>
      <c r="Y181" s="25"/>
      <c r="Z181" s="8"/>
      <c r="AA181" s="8"/>
      <c r="AB181" s="17"/>
    </row>
    <row r="182" spans="1:28" ht="15" customHeight="1">
      <c r="A182" s="16"/>
      <c r="B182" s="2"/>
      <c r="C182" s="2"/>
      <c r="D182" s="24"/>
      <c r="E182" s="6"/>
      <c r="F182" s="7"/>
      <c r="G182" s="9">
        <v>4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 t="s">
        <v>11</v>
      </c>
      <c r="W182" s="95">
        <f>ROUND(((H181*K181*N181)*R181)*G182, 3)</f>
        <v>0.217</v>
      </c>
      <c r="X182" s="95"/>
      <c r="Y182" s="96"/>
      <c r="Z182" s="8"/>
      <c r="AA182" s="8"/>
      <c r="AB182" s="17" t="s">
        <v>80</v>
      </c>
    </row>
    <row r="183" spans="1:28" ht="15" customHeight="1">
      <c r="A183" s="16"/>
      <c r="B183" s="2"/>
      <c r="C183" s="2"/>
      <c r="D183" s="24"/>
      <c r="E183" s="6"/>
      <c r="F183" s="7"/>
      <c r="G183" s="6" t="s">
        <v>23</v>
      </c>
      <c r="H183" s="95">
        <v>0.65</v>
      </c>
      <c r="I183" s="95"/>
      <c r="J183" s="6" t="s">
        <v>10</v>
      </c>
      <c r="K183" s="95">
        <v>0.6</v>
      </c>
      <c r="L183" s="95"/>
      <c r="M183" s="6" t="s">
        <v>10</v>
      </c>
      <c r="N183" s="95">
        <v>2.3E-2</v>
      </c>
      <c r="O183" s="95"/>
      <c r="P183" s="6" t="s">
        <v>19</v>
      </c>
      <c r="Q183" s="6" t="s">
        <v>10</v>
      </c>
      <c r="R183" s="95">
        <v>7.85</v>
      </c>
      <c r="S183" s="95"/>
      <c r="T183" s="6"/>
      <c r="U183" s="6"/>
      <c r="V183" s="6" t="s">
        <v>11</v>
      </c>
      <c r="W183" s="95">
        <f>ROUND((H183*K183*N183)*R183, 3)</f>
        <v>7.0000000000000007E-2</v>
      </c>
      <c r="X183" s="95"/>
      <c r="Y183" s="96"/>
      <c r="Z183" s="89">
        <f>ROUND(SUM(W182:Y183), 3)</f>
        <v>0.28699999999999998</v>
      </c>
      <c r="AA183" s="89"/>
      <c r="AB183" s="90"/>
    </row>
    <row r="184" spans="1:28" ht="15" customHeight="1">
      <c r="A184" s="18"/>
      <c r="B184" s="11"/>
      <c r="C184" s="11"/>
      <c r="D184" s="26"/>
      <c r="E184" s="12"/>
      <c r="F184" s="13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27"/>
      <c r="Z184" s="14"/>
      <c r="AA184" s="14"/>
      <c r="AB184" s="19"/>
    </row>
    <row r="185" spans="1:28" ht="15" customHeight="1">
      <c r="A185" s="20"/>
      <c r="B185" s="2"/>
      <c r="C185" s="2"/>
      <c r="D185" s="22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23"/>
      <c r="Z185" s="8"/>
      <c r="AA185" s="8"/>
      <c r="AB185" s="21"/>
    </row>
    <row r="186" spans="1:28" ht="15" customHeight="1">
      <c r="A186" s="16" t="s">
        <v>263</v>
      </c>
      <c r="B186" s="2"/>
      <c r="C186" s="2"/>
      <c r="D186" s="24"/>
      <c r="E186" s="6"/>
      <c r="F186" s="7" t="s">
        <v>85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25"/>
      <c r="Z186" s="8"/>
      <c r="AA186" s="8"/>
      <c r="AB186" s="17" t="s">
        <v>86</v>
      </c>
    </row>
    <row r="187" spans="1:28" ht="15" customHeight="1">
      <c r="A187" s="86" t="s">
        <v>264</v>
      </c>
      <c r="B187" s="87"/>
      <c r="C187" s="87"/>
      <c r="D187" s="88"/>
      <c r="E187" s="6"/>
      <c r="F187" s="7"/>
      <c r="G187" s="9">
        <v>1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 t="s">
        <v>11</v>
      </c>
      <c r="W187" s="97">
        <f>ROUND(G187, 3)</f>
        <v>1</v>
      </c>
      <c r="X187" s="97"/>
      <c r="Y187" s="96"/>
      <c r="Z187" s="91">
        <f>ROUND(SUM(W187:X187), 3)</f>
        <v>1</v>
      </c>
      <c r="AA187" s="91"/>
      <c r="AB187" s="92"/>
    </row>
    <row r="188" spans="1:28" ht="15" customHeight="1">
      <c r="A188" s="16"/>
      <c r="B188" s="2"/>
      <c r="C188" s="2"/>
      <c r="D188" s="24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25"/>
      <c r="Z188" s="8"/>
      <c r="AA188" s="8"/>
      <c r="AB188" s="17"/>
    </row>
    <row r="189" spans="1:28" ht="15" customHeight="1">
      <c r="A189" s="16"/>
      <c r="B189" s="2"/>
      <c r="C189" s="2"/>
      <c r="D189" s="24"/>
      <c r="E189" s="6"/>
      <c r="F189" s="7" t="s">
        <v>87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25"/>
      <c r="Z189" s="8"/>
      <c r="AA189" s="8"/>
      <c r="AB189" s="17" t="s">
        <v>86</v>
      </c>
    </row>
    <row r="190" spans="1:28" ht="15" customHeight="1">
      <c r="A190" s="16"/>
      <c r="B190" s="2"/>
      <c r="C190" s="2"/>
      <c r="D190" s="24"/>
      <c r="E190" s="6"/>
      <c r="F190" s="7"/>
      <c r="G190" s="9">
        <v>2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 t="s">
        <v>11</v>
      </c>
      <c r="W190" s="97">
        <f>ROUND(G190, 3)</f>
        <v>2</v>
      </c>
      <c r="X190" s="97"/>
      <c r="Y190" s="96"/>
      <c r="Z190" s="91">
        <f>ROUND(SUM(W190:X190), 3)</f>
        <v>2</v>
      </c>
      <c r="AA190" s="91"/>
      <c r="AB190" s="92"/>
    </row>
    <row r="191" spans="1:28" ht="15" customHeight="1">
      <c r="A191" s="16"/>
      <c r="B191" s="2"/>
      <c r="C191" s="2"/>
      <c r="D191" s="24"/>
      <c r="E191" s="6"/>
      <c r="F191" s="7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25"/>
      <c r="Z191" s="8"/>
      <c r="AA191" s="8"/>
      <c r="AB191" s="17"/>
    </row>
    <row r="192" spans="1:28" ht="15" customHeight="1">
      <c r="A192" s="16"/>
      <c r="B192" s="2"/>
      <c r="C192" s="2"/>
      <c r="D192" s="24"/>
      <c r="E192" s="6"/>
      <c r="F192" s="7" t="s">
        <v>88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25"/>
      <c r="Z192" s="8"/>
      <c r="AA192" s="8"/>
      <c r="AB192" s="17" t="s">
        <v>56</v>
      </c>
    </row>
    <row r="193" spans="1:28" ht="15" customHeight="1">
      <c r="A193" s="16"/>
      <c r="B193" s="2"/>
      <c r="C193" s="2"/>
      <c r="D193" s="24"/>
      <c r="E193" s="6"/>
      <c r="F193" s="7"/>
      <c r="G193" s="95">
        <v>7</v>
      </c>
      <c r="H193" s="95"/>
      <c r="I193" s="6" t="s">
        <v>10</v>
      </c>
      <c r="J193" s="9">
        <v>16</v>
      </c>
      <c r="K193" s="6" t="s">
        <v>10</v>
      </c>
      <c r="L193" s="95">
        <v>1.05</v>
      </c>
      <c r="M193" s="95"/>
      <c r="N193" s="10" t="s">
        <v>8</v>
      </c>
      <c r="O193" s="6"/>
      <c r="P193" s="6"/>
      <c r="Q193" s="6"/>
      <c r="R193" s="6"/>
      <c r="S193" s="6"/>
      <c r="T193" s="6"/>
      <c r="U193" s="6"/>
      <c r="V193" s="6" t="s">
        <v>11</v>
      </c>
      <c r="W193" s="95">
        <f>ROUND(G193*J193*L193, 3)</f>
        <v>117.6</v>
      </c>
      <c r="X193" s="95"/>
      <c r="Y193" s="96"/>
      <c r="Z193" s="89">
        <f>ROUND(SUM(W193:X193), 3)</f>
        <v>117.6</v>
      </c>
      <c r="AA193" s="89"/>
      <c r="AB193" s="90"/>
    </row>
    <row r="194" spans="1:28" ht="15" customHeight="1">
      <c r="A194" s="16"/>
      <c r="B194" s="2"/>
      <c r="C194" s="2"/>
      <c r="D194" s="24"/>
      <c r="E194" s="6"/>
      <c r="F194" s="7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25"/>
      <c r="Z194" s="8"/>
      <c r="AA194" s="8"/>
      <c r="AB194" s="17"/>
    </row>
    <row r="195" spans="1:28" ht="15" customHeight="1">
      <c r="A195" s="16"/>
      <c r="B195" s="2"/>
      <c r="C195" s="2"/>
      <c r="D195" s="24"/>
      <c r="E195" s="6"/>
      <c r="F195" s="7" t="s">
        <v>89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25"/>
      <c r="Z195" s="8"/>
      <c r="AA195" s="8"/>
      <c r="AB195" s="17" t="s">
        <v>56</v>
      </c>
    </row>
    <row r="196" spans="1:28" ht="15" customHeight="1">
      <c r="A196" s="16"/>
      <c r="B196" s="2"/>
      <c r="C196" s="2"/>
      <c r="D196" s="24"/>
      <c r="E196" s="6"/>
      <c r="F196" s="7"/>
      <c r="G196" s="10" t="s">
        <v>265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 t="s">
        <v>11</v>
      </c>
      <c r="W196" s="95">
        <v>92.048000000000002</v>
      </c>
      <c r="X196" s="95"/>
      <c r="Y196" s="96"/>
      <c r="Z196" s="89">
        <f>ROUND(SUM(W196:X196), 3)</f>
        <v>92.048000000000002</v>
      </c>
      <c r="AA196" s="89"/>
      <c r="AB196" s="90"/>
    </row>
    <row r="197" spans="1:28" ht="15" customHeight="1">
      <c r="A197" s="16"/>
      <c r="B197" s="2"/>
      <c r="C197" s="2"/>
      <c r="D197" s="24"/>
      <c r="E197" s="6"/>
      <c r="F197" s="7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25"/>
      <c r="Z197" s="8"/>
      <c r="AA197" s="8"/>
      <c r="AB197" s="17"/>
    </row>
    <row r="198" spans="1:28" ht="15" customHeight="1">
      <c r="A198" s="16"/>
      <c r="B198" s="2"/>
      <c r="C198" s="2"/>
      <c r="D198" s="24"/>
      <c r="E198" s="6"/>
      <c r="F198" s="7" t="s">
        <v>91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25"/>
      <c r="Z198" s="8"/>
      <c r="AA198" s="8"/>
      <c r="AB198" s="17" t="s">
        <v>56</v>
      </c>
    </row>
    <row r="199" spans="1:28" ht="15" customHeight="1">
      <c r="A199" s="16"/>
      <c r="B199" s="2"/>
      <c r="C199" s="2"/>
      <c r="D199" s="24"/>
      <c r="E199" s="6"/>
      <c r="F199" s="7"/>
      <c r="G199" s="10" t="s">
        <v>266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 t="s">
        <v>11</v>
      </c>
      <c r="W199" s="95">
        <v>16.751999999999999</v>
      </c>
      <c r="X199" s="95"/>
      <c r="Y199" s="96"/>
      <c r="Z199" s="89">
        <f>ROUND(SUM(W199:X199), 3)</f>
        <v>16.751999999999999</v>
      </c>
      <c r="AA199" s="89"/>
      <c r="AB199" s="90"/>
    </row>
    <row r="200" spans="1:28" ht="15" customHeight="1">
      <c r="A200" s="16"/>
      <c r="B200" s="2"/>
      <c r="C200" s="2"/>
      <c r="D200" s="24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25"/>
      <c r="Z200" s="8"/>
      <c r="AA200" s="8"/>
      <c r="AB200" s="17"/>
    </row>
    <row r="201" spans="1:28" ht="15" customHeight="1">
      <c r="A201" s="16"/>
      <c r="B201" s="2"/>
      <c r="C201" s="2"/>
      <c r="D201" s="24"/>
      <c r="E201" s="6"/>
      <c r="F201" s="7" t="s">
        <v>93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25"/>
      <c r="Z201" s="8"/>
      <c r="AA201" s="8"/>
      <c r="AB201" s="17" t="s">
        <v>24</v>
      </c>
    </row>
    <row r="202" spans="1:28" ht="15" customHeight="1">
      <c r="A202" s="16"/>
      <c r="B202" s="2"/>
      <c r="C202" s="2"/>
      <c r="D202" s="24"/>
      <c r="E202" s="6"/>
      <c r="F202" s="7"/>
      <c r="G202" s="10" t="s">
        <v>267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 t="s">
        <v>11</v>
      </c>
      <c r="W202" s="95">
        <v>37.497999999999998</v>
      </c>
      <c r="X202" s="95"/>
      <c r="Y202" s="96"/>
      <c r="Z202" s="89">
        <f>ROUND(SUM(W202:X202), 3)</f>
        <v>37.497999999999998</v>
      </c>
      <c r="AA202" s="89"/>
      <c r="AB202" s="90"/>
    </row>
    <row r="203" spans="1:28" ht="15" customHeight="1">
      <c r="A203" s="16"/>
      <c r="B203" s="2"/>
      <c r="C203" s="2"/>
      <c r="D203" s="24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25"/>
      <c r="Z203" s="8"/>
      <c r="AA203" s="8"/>
      <c r="AB203" s="17"/>
    </row>
    <row r="204" spans="1:28" ht="15" customHeight="1">
      <c r="A204" s="16"/>
      <c r="B204" s="2"/>
      <c r="C204" s="2"/>
      <c r="D204" s="24"/>
      <c r="E204" s="6"/>
      <c r="F204" s="7" t="s">
        <v>95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25"/>
      <c r="Z204" s="8"/>
      <c r="AA204" s="8"/>
      <c r="AB204" s="17" t="s">
        <v>24</v>
      </c>
    </row>
    <row r="205" spans="1:28" ht="15" customHeight="1">
      <c r="A205" s="16"/>
      <c r="B205" s="2"/>
      <c r="C205" s="2"/>
      <c r="D205" s="24"/>
      <c r="E205" s="6"/>
      <c r="F205" s="7"/>
      <c r="G205" s="10" t="s">
        <v>268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 t="s">
        <v>11</v>
      </c>
      <c r="W205" s="95">
        <v>6.5949999999999998</v>
      </c>
      <c r="X205" s="95"/>
      <c r="Y205" s="96"/>
      <c r="Z205" s="89">
        <f>ROUND(SUM(W205:X205), 3)</f>
        <v>6.5949999999999998</v>
      </c>
      <c r="AA205" s="89"/>
      <c r="AB205" s="90"/>
    </row>
    <row r="206" spans="1:28" ht="15" customHeight="1">
      <c r="A206" s="16"/>
      <c r="B206" s="2"/>
      <c r="C206" s="2"/>
      <c r="D206" s="24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25"/>
      <c r="Z206" s="8"/>
      <c r="AA206" s="8"/>
      <c r="AB206" s="17"/>
    </row>
    <row r="207" spans="1:28" ht="15" customHeight="1">
      <c r="A207" s="16"/>
      <c r="B207" s="2"/>
      <c r="C207" s="2"/>
      <c r="D207" s="24"/>
      <c r="E207" s="6"/>
      <c r="F207" s="7" t="s">
        <v>97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25"/>
      <c r="Z207" s="8"/>
      <c r="AA207" s="8"/>
      <c r="AB207" s="17" t="s">
        <v>98</v>
      </c>
    </row>
    <row r="208" spans="1:28" ht="15" customHeight="1">
      <c r="A208" s="16"/>
      <c r="B208" s="2"/>
      <c r="C208" s="2"/>
      <c r="D208" s="24"/>
      <c r="E208" s="6"/>
      <c r="F208" s="7"/>
      <c r="G208" s="9">
        <v>16</v>
      </c>
      <c r="H208" s="10" t="s">
        <v>8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 t="s">
        <v>11</v>
      </c>
      <c r="W208" s="97">
        <f>ROUND(G208, 3)</f>
        <v>16</v>
      </c>
      <c r="X208" s="97"/>
      <c r="Y208" s="96"/>
      <c r="Z208" s="91">
        <f>ROUND(SUM(W208:X208), 3)</f>
        <v>16</v>
      </c>
      <c r="AA208" s="91"/>
      <c r="AB208" s="92"/>
    </row>
    <row r="209" spans="1:28" ht="15" customHeight="1">
      <c r="A209" s="28"/>
      <c r="B209" s="29"/>
      <c r="C209" s="29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30"/>
      <c r="Z209" s="29"/>
      <c r="AA209" s="29"/>
      <c r="AB209" s="30"/>
    </row>
    <row r="210" spans="1:28" ht="15" customHeight="1"/>
    <row r="211" spans="1:28" ht="15" customHeight="1"/>
    <row r="212" spans="1:28" ht="15" customHeight="1"/>
    <row r="213" spans="1:28" ht="15" customHeight="1"/>
    <row r="214" spans="1:28" ht="15" customHeight="1"/>
    <row r="215" spans="1:28" ht="15" customHeight="1"/>
    <row r="216" spans="1:28" ht="15" customHeight="1"/>
    <row r="217" spans="1:28" ht="15" customHeight="1"/>
    <row r="218" spans="1:28" ht="15" customHeight="1"/>
    <row r="219" spans="1:28" ht="15" customHeight="1"/>
    <row r="220" spans="1:28" ht="15" customHeight="1"/>
    <row r="221" spans="1:28" ht="15" customHeight="1"/>
    <row r="222" spans="1:28" ht="15" customHeight="1"/>
    <row r="223" spans="1:28" ht="15" customHeight="1"/>
    <row r="224" spans="1:28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spans="1:28" ht="15" customHeight="1"/>
    <row r="4994" spans="1:28" ht="15" customHeight="1"/>
    <row r="4995" spans="1:28" ht="15" customHeight="1"/>
    <row r="4996" spans="1:28" ht="15" customHeight="1"/>
    <row r="4997" spans="1:28" ht="15" customHeight="1"/>
    <row r="4998" spans="1:28" ht="15" customHeight="1"/>
    <row r="4999" spans="1:28" ht="15" customHeight="1"/>
    <row r="5000" spans="1:28" ht="15" customHeight="1"/>
    <row r="5001" spans="1:28" ht="15" customHeight="1">
      <c r="A5001" s="2"/>
      <c r="B5001" s="2"/>
      <c r="C5001" s="2"/>
      <c r="D5001" s="2"/>
      <c r="E5001" s="6"/>
      <c r="F5001" s="7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8"/>
      <c r="AA5001" s="8"/>
      <c r="AB5001" s="8"/>
    </row>
  </sheetData>
  <mergeCells count="228">
    <mergeCell ref="Q52:R52"/>
    <mergeCell ref="A2:D2"/>
    <mergeCell ref="E2:Y2"/>
    <mergeCell ref="Z2:AB2"/>
    <mergeCell ref="G49:H49"/>
    <mergeCell ref="J49:K49"/>
    <mergeCell ref="M49:N49"/>
    <mergeCell ref="W49:Y49"/>
    <mergeCell ref="G53:H53"/>
    <mergeCell ref="G54:H54"/>
    <mergeCell ref="J54:K54"/>
    <mergeCell ref="M54:N54"/>
    <mergeCell ref="G55:H55"/>
    <mergeCell ref="J55:K55"/>
    <mergeCell ref="M55:N55"/>
    <mergeCell ref="G51:H51"/>
    <mergeCell ref="J51:K51"/>
    <mergeCell ref="M51:N51"/>
    <mergeCell ref="H52:I52"/>
    <mergeCell ref="K52:L52"/>
    <mergeCell ref="G58:H58"/>
    <mergeCell ref="J58:K58"/>
    <mergeCell ref="M58:N58"/>
    <mergeCell ref="G63:H63"/>
    <mergeCell ref="J63:K63"/>
    <mergeCell ref="M63:N63"/>
    <mergeCell ref="G56:H56"/>
    <mergeCell ref="J56:K56"/>
    <mergeCell ref="M56:N56"/>
    <mergeCell ref="H57:I57"/>
    <mergeCell ref="K57:L57"/>
    <mergeCell ref="N57:O57"/>
    <mergeCell ref="H70:I70"/>
    <mergeCell ref="K70:L70"/>
    <mergeCell ref="Q70:R70"/>
    <mergeCell ref="I71:J71"/>
    <mergeCell ref="M71:N71"/>
    <mergeCell ref="R71:S71"/>
    <mergeCell ref="H67:I67"/>
    <mergeCell ref="K67:L67"/>
    <mergeCell ref="G68:H68"/>
    <mergeCell ref="J68:K68"/>
    <mergeCell ref="G69:H69"/>
    <mergeCell ref="J69:K69"/>
    <mergeCell ref="G75:H75"/>
    <mergeCell ref="J75:K75"/>
    <mergeCell ref="H76:I76"/>
    <mergeCell ref="K76:L76"/>
    <mergeCell ref="H77:I77"/>
    <mergeCell ref="K77:L77"/>
    <mergeCell ref="G72:H72"/>
    <mergeCell ref="J72:K72"/>
    <mergeCell ref="H73:I73"/>
    <mergeCell ref="K73:L73"/>
    <mergeCell ref="G74:H74"/>
    <mergeCell ref="J74:K74"/>
    <mergeCell ref="G81:H81"/>
    <mergeCell ref="J81:K81"/>
    <mergeCell ref="H82:I82"/>
    <mergeCell ref="K82:L82"/>
    <mergeCell ref="G83:H83"/>
    <mergeCell ref="J83:K83"/>
    <mergeCell ref="G78:H78"/>
    <mergeCell ref="J78:K78"/>
    <mergeCell ref="H79:I79"/>
    <mergeCell ref="K79:L79"/>
    <mergeCell ref="G80:H80"/>
    <mergeCell ref="J80:K80"/>
    <mergeCell ref="Q91:R91"/>
    <mergeCell ref="H96:I96"/>
    <mergeCell ref="K96:L96"/>
    <mergeCell ref="N96:O96"/>
    <mergeCell ref="Q96:R96"/>
    <mergeCell ref="H84:I84"/>
    <mergeCell ref="K84:L84"/>
    <mergeCell ref="N84:O84"/>
    <mergeCell ref="Q84:R84"/>
    <mergeCell ref="H86:I86"/>
    <mergeCell ref="K86:L86"/>
    <mergeCell ref="N86:O86"/>
    <mergeCell ref="Q86:R86"/>
    <mergeCell ref="G101:H101"/>
    <mergeCell ref="J101:K101"/>
    <mergeCell ref="M101:N101"/>
    <mergeCell ref="G102:H102"/>
    <mergeCell ref="J102:K102"/>
    <mergeCell ref="O102:P102"/>
    <mergeCell ref="H91:I91"/>
    <mergeCell ref="K91:L91"/>
    <mergeCell ref="N91:O91"/>
    <mergeCell ref="H153:I153"/>
    <mergeCell ref="K153:L153"/>
    <mergeCell ref="P153:Q153"/>
    <mergeCell ref="S153:T153"/>
    <mergeCell ref="G134:H134"/>
    <mergeCell ref="J134:K134"/>
    <mergeCell ref="G135:H135"/>
    <mergeCell ref="J135:K135"/>
    <mergeCell ref="H136:I136"/>
    <mergeCell ref="K136:L136"/>
    <mergeCell ref="G193:H193"/>
    <mergeCell ref="L193:M193"/>
    <mergeCell ref="T173:U173"/>
    <mergeCell ref="H174:I174"/>
    <mergeCell ref="L174:M174"/>
    <mergeCell ref="H181:I181"/>
    <mergeCell ref="K181:L181"/>
    <mergeCell ref="N181:O181"/>
    <mergeCell ref="R181:S181"/>
    <mergeCell ref="H173:I173"/>
    <mergeCell ref="K173:L173"/>
    <mergeCell ref="N173:O173"/>
    <mergeCell ref="Q173:R173"/>
    <mergeCell ref="W51:Y51"/>
    <mergeCell ref="W53:Y53"/>
    <mergeCell ref="W54:Y54"/>
    <mergeCell ref="W55:Y55"/>
    <mergeCell ref="W56:Y56"/>
    <mergeCell ref="W57:Y57"/>
    <mergeCell ref="H183:I183"/>
    <mergeCell ref="K183:L183"/>
    <mergeCell ref="N183:O183"/>
    <mergeCell ref="R183:S183"/>
    <mergeCell ref="G169:H169"/>
    <mergeCell ref="J169:K169"/>
    <mergeCell ref="J154:K154"/>
    <mergeCell ref="G161:H161"/>
    <mergeCell ref="J161:K161"/>
    <mergeCell ref="G167:H167"/>
    <mergeCell ref="J167:K167"/>
    <mergeCell ref="G168:H168"/>
    <mergeCell ref="J168:K168"/>
    <mergeCell ref="H151:I151"/>
    <mergeCell ref="K151:L151"/>
    <mergeCell ref="P151:Q151"/>
    <mergeCell ref="S151:T151"/>
    <mergeCell ref="J152:K152"/>
    <mergeCell ref="W71:Y71"/>
    <mergeCell ref="W72:Y72"/>
    <mergeCell ref="W73:Y73"/>
    <mergeCell ref="W74:Y74"/>
    <mergeCell ref="W75:Y75"/>
    <mergeCell ref="W76:Y76"/>
    <mergeCell ref="W58:Y58"/>
    <mergeCell ref="W63:Y63"/>
    <mergeCell ref="W67:Y67"/>
    <mergeCell ref="W68:Y68"/>
    <mergeCell ref="W69:Y69"/>
    <mergeCell ref="W70:Y70"/>
    <mergeCell ref="W83:Y83"/>
    <mergeCell ref="W85:Y85"/>
    <mergeCell ref="W87:Y87"/>
    <mergeCell ref="W92:Y92"/>
    <mergeCell ref="W97:Y97"/>
    <mergeCell ref="W101:Y101"/>
    <mergeCell ref="W77:Y77"/>
    <mergeCell ref="W78:Y78"/>
    <mergeCell ref="W79:Y79"/>
    <mergeCell ref="W80:Y80"/>
    <mergeCell ref="W81:Y81"/>
    <mergeCell ref="W82:Y82"/>
    <mergeCell ref="W148:Y148"/>
    <mergeCell ref="W152:Y152"/>
    <mergeCell ref="W154:Y154"/>
    <mergeCell ref="W158:Y158"/>
    <mergeCell ref="W102:Y102"/>
    <mergeCell ref="W134:Y134"/>
    <mergeCell ref="W135:Y135"/>
    <mergeCell ref="W136:Y136"/>
    <mergeCell ref="W140:Y140"/>
    <mergeCell ref="W141:Y141"/>
    <mergeCell ref="W196:Y196"/>
    <mergeCell ref="W199:Y199"/>
    <mergeCell ref="W202:Y202"/>
    <mergeCell ref="W205:Y205"/>
    <mergeCell ref="W208:Y208"/>
    <mergeCell ref="Z58:AB58"/>
    <mergeCell ref="Z63:AB63"/>
    <mergeCell ref="Z87:AB87"/>
    <mergeCell ref="Z92:AB92"/>
    <mergeCell ref="Z97:AB97"/>
    <mergeCell ref="W178:Y178"/>
    <mergeCell ref="W182:Y182"/>
    <mergeCell ref="W183:Y183"/>
    <mergeCell ref="W187:Y187"/>
    <mergeCell ref="W190:Y190"/>
    <mergeCell ref="W193:Y193"/>
    <mergeCell ref="W161:Y161"/>
    <mergeCell ref="W166:Y166"/>
    <mergeCell ref="W167:Y167"/>
    <mergeCell ref="W168:Y168"/>
    <mergeCell ref="W169:Y169"/>
    <mergeCell ref="W174:Y174"/>
    <mergeCell ref="W142:Y142"/>
    <mergeCell ref="W146:Y146"/>
    <mergeCell ref="Z174:AB174"/>
    <mergeCell ref="Z178:AB178"/>
    <mergeCell ref="Z183:AB183"/>
    <mergeCell ref="Z102:AB102"/>
    <mergeCell ref="Z136:AB136"/>
    <mergeCell ref="Z142:AB142"/>
    <mergeCell ref="Z146:AB146"/>
    <mergeCell ref="Z148:AB148"/>
    <mergeCell ref="Z154:AB154"/>
    <mergeCell ref="A158:D158"/>
    <mergeCell ref="A165:D165"/>
    <mergeCell ref="A173:D173"/>
    <mergeCell ref="A178:D178"/>
    <mergeCell ref="A187:D187"/>
    <mergeCell ref="Z205:AB205"/>
    <mergeCell ref="Z208:AB208"/>
    <mergeCell ref="A48:D48"/>
    <mergeCell ref="A62:D62"/>
    <mergeCell ref="A67:D67"/>
    <mergeCell ref="A91:D91"/>
    <mergeCell ref="A96:D96"/>
    <mergeCell ref="A134:D134"/>
    <mergeCell ref="A140:D140"/>
    <mergeCell ref="A146:D146"/>
    <mergeCell ref="Z187:AB187"/>
    <mergeCell ref="Z190:AB190"/>
    <mergeCell ref="Z193:AB193"/>
    <mergeCell ref="Z196:AB196"/>
    <mergeCell ref="Z199:AB199"/>
    <mergeCell ref="Z202:AB202"/>
    <mergeCell ref="Z158:AB158"/>
    <mergeCell ref="Z161:AB161"/>
    <mergeCell ref="Z169:AB169"/>
  </mergeCells>
  <phoneticPr fontId="6" type="noConversion"/>
  <printOptions horizontalCentered="1"/>
  <pageMargins left="0.59055118110236249" right="0.59055118110236249" top="0.98425196850393748" bottom="0.78740157480314998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sqref="A1:G1"/>
    </sheetView>
  </sheetViews>
  <sheetFormatPr defaultRowHeight="13.5"/>
  <cols>
    <col min="1" max="2" width="10.77734375" customWidth="1"/>
    <col min="3" max="3" width="11.77734375" customWidth="1"/>
    <col min="4" max="4" width="4.77734375" customWidth="1"/>
  </cols>
  <sheetData>
    <row r="1" spans="1:7" ht="30" customHeight="1" thickBot="1">
      <c r="A1" s="66" t="s">
        <v>258</v>
      </c>
      <c r="B1" s="66"/>
      <c r="C1" s="66"/>
      <c r="D1" s="66"/>
      <c r="E1" s="66"/>
      <c r="F1" s="66"/>
      <c r="G1" s="66"/>
    </row>
    <row r="2" spans="1:7" ht="30" customHeight="1" thickBot="1">
      <c r="A2" s="67" t="s">
        <v>141</v>
      </c>
      <c r="B2" s="68"/>
      <c r="C2" s="69"/>
      <c r="D2" s="36" t="s">
        <v>142</v>
      </c>
      <c r="E2" s="37" t="s">
        <v>190</v>
      </c>
      <c r="F2" s="37" t="s">
        <v>191</v>
      </c>
      <c r="G2" s="38" t="s">
        <v>144</v>
      </c>
    </row>
    <row r="3" spans="1:7" ht="15" customHeight="1" thickTop="1">
      <c r="A3" s="39" t="s">
        <v>99</v>
      </c>
      <c r="B3" s="33" t="s">
        <v>182</v>
      </c>
      <c r="C3" s="33" t="s">
        <v>101</v>
      </c>
      <c r="D3" s="33" t="s">
        <v>24</v>
      </c>
      <c r="E3" s="34">
        <f>'A1 날개벽(좌) 산출근거'!Z60</f>
        <v>10.455</v>
      </c>
      <c r="F3" s="34">
        <f>'A1 날개벽(우) 산출근거'!Z60</f>
        <v>10.455</v>
      </c>
      <c r="G3" s="40">
        <f t="shared" ref="G3:G13" si="0">SUM(E3:F3)</f>
        <v>20.91</v>
      </c>
    </row>
    <row r="4" spans="1:7" ht="15" customHeight="1">
      <c r="A4" s="39" t="s">
        <v>103</v>
      </c>
      <c r="B4" s="33" t="s">
        <v>104</v>
      </c>
      <c r="C4" s="33" t="s">
        <v>105</v>
      </c>
      <c r="D4" s="33" t="s">
        <v>24</v>
      </c>
      <c r="E4" s="34">
        <v>10.455</v>
      </c>
      <c r="F4" s="34">
        <v>10.455</v>
      </c>
      <c r="G4" s="40">
        <f t="shared" si="0"/>
        <v>20.91</v>
      </c>
    </row>
    <row r="5" spans="1:7" ht="15" customHeight="1">
      <c r="A5" s="77" t="s">
        <v>107</v>
      </c>
      <c r="B5" s="33" t="s">
        <v>108</v>
      </c>
      <c r="C5" s="70" t="s">
        <v>109</v>
      </c>
      <c r="D5" s="33" t="s">
        <v>36</v>
      </c>
      <c r="E5" s="34">
        <f>'A1 날개벽(좌) 산출근거'!Z82</f>
        <v>29.806999999999999</v>
      </c>
      <c r="F5" s="34">
        <f>'A1 날개벽(우) 산출근거'!Z82</f>
        <v>29.806999999999999</v>
      </c>
      <c r="G5" s="40">
        <f t="shared" si="0"/>
        <v>59.613999999999997</v>
      </c>
    </row>
    <row r="6" spans="1:7" ht="15" customHeight="1">
      <c r="A6" s="79"/>
      <c r="B6" s="33" t="s">
        <v>217</v>
      </c>
      <c r="C6" s="73"/>
      <c r="D6" s="33" t="s">
        <v>36</v>
      </c>
      <c r="E6" s="34">
        <f>'A1 날개벽(좌) 산출근거'!Z96</f>
        <v>20.155999999999999</v>
      </c>
      <c r="F6" s="34">
        <f>'A1 날개벽(우) 산출근거'!Z96</f>
        <v>20.155999999999999</v>
      </c>
      <c r="G6" s="40">
        <f t="shared" si="0"/>
        <v>40.311999999999998</v>
      </c>
    </row>
    <row r="7" spans="1:7" ht="15" customHeight="1">
      <c r="A7" s="77" t="s">
        <v>114</v>
      </c>
      <c r="B7" s="65" t="s">
        <v>115</v>
      </c>
      <c r="C7" s="58"/>
      <c r="D7" s="33" t="s">
        <v>24</v>
      </c>
      <c r="E7" s="34">
        <f>'A1 날개벽(좌) 산출근거'!Z101</f>
        <v>4.7160000000000002</v>
      </c>
      <c r="F7" s="34">
        <f>'A1 날개벽(우) 산출근거'!Z101</f>
        <v>4.7160000000000002</v>
      </c>
      <c r="G7" s="40">
        <f t="shared" si="0"/>
        <v>9.4320000000000004</v>
      </c>
    </row>
    <row r="8" spans="1:7" ht="15" customHeight="1">
      <c r="A8" s="79"/>
      <c r="B8" s="65" t="s">
        <v>116</v>
      </c>
      <c r="C8" s="58"/>
      <c r="D8" s="33" t="s">
        <v>36</v>
      </c>
      <c r="E8" s="34">
        <f>'A1 날개벽(좌) 산출근거'!Z106</f>
        <v>1.3819999999999999</v>
      </c>
      <c r="F8" s="34">
        <f>'A1 날개벽(우) 산출근거'!Z106</f>
        <v>1.3819999999999999</v>
      </c>
      <c r="G8" s="40">
        <f t="shared" si="0"/>
        <v>2.7639999999999998</v>
      </c>
    </row>
    <row r="9" spans="1:7" ht="15" customHeight="1">
      <c r="A9" s="56" t="s">
        <v>117</v>
      </c>
      <c r="B9" s="58"/>
      <c r="C9" s="33" t="s">
        <v>118</v>
      </c>
      <c r="D9" s="33" t="s">
        <v>36</v>
      </c>
      <c r="E9" s="34">
        <f>'A1 날개벽(좌) 산출근거'!Z164</f>
        <v>51.84</v>
      </c>
      <c r="F9" s="34">
        <f>'A1 날개벽(우) 산출근거'!Z164</f>
        <v>51.84</v>
      </c>
      <c r="G9" s="40">
        <f t="shared" si="0"/>
        <v>103.68</v>
      </c>
    </row>
    <row r="10" spans="1:7" ht="15" customHeight="1">
      <c r="A10" s="56" t="s">
        <v>119</v>
      </c>
      <c r="B10" s="57"/>
      <c r="C10" s="58"/>
      <c r="D10" s="33" t="s">
        <v>56</v>
      </c>
      <c r="E10" s="34">
        <f>'A1 날개벽(좌) 산출근거'!Z169</f>
        <v>28.8</v>
      </c>
      <c r="F10" s="34">
        <f>'A1 날개벽(우) 산출근거'!Z169</f>
        <v>28.8</v>
      </c>
      <c r="G10" s="40">
        <f t="shared" si="0"/>
        <v>57.6</v>
      </c>
    </row>
    <row r="11" spans="1:7" ht="15" customHeight="1">
      <c r="A11" s="56" t="s">
        <v>123</v>
      </c>
      <c r="B11" s="58"/>
      <c r="C11" s="33" t="s">
        <v>124</v>
      </c>
      <c r="D11" s="33" t="s">
        <v>71</v>
      </c>
      <c r="E11" s="34">
        <f>'A1 날개벽(좌) 산출근거'!Z173</f>
        <v>49.960999999999999</v>
      </c>
      <c r="F11" s="34">
        <f>'A1 날개벽(우) 산출근거'!Z173</f>
        <v>49.960999999999999</v>
      </c>
      <c r="G11" s="40">
        <f t="shared" si="0"/>
        <v>99.921999999999997</v>
      </c>
    </row>
    <row r="12" spans="1:7" ht="15" customHeight="1">
      <c r="A12" s="56" t="s">
        <v>126</v>
      </c>
      <c r="B12" s="57"/>
      <c r="C12" s="58"/>
      <c r="D12" s="33" t="s">
        <v>71</v>
      </c>
      <c r="E12" s="34">
        <f>'A1 날개벽(좌) 산출근거'!Z180</f>
        <v>52.506</v>
      </c>
      <c r="F12" s="34">
        <f>'A1 날개벽(우) 산출근거'!Z180</f>
        <v>52.506</v>
      </c>
      <c r="G12" s="40">
        <f t="shared" si="0"/>
        <v>105.012</v>
      </c>
    </row>
    <row r="13" spans="1:7" ht="15" customHeight="1" thickBot="1">
      <c r="A13" s="81" t="s">
        <v>218</v>
      </c>
      <c r="B13" s="83"/>
      <c r="C13" s="43" t="s">
        <v>219</v>
      </c>
      <c r="D13" s="43" t="s">
        <v>71</v>
      </c>
      <c r="E13" s="47">
        <f>'A1 날개벽(좌) 산출근거'!Z184</f>
        <v>26.382999999999999</v>
      </c>
      <c r="F13" s="47">
        <f>'A1 날개벽(우) 산출근거'!Z184</f>
        <v>26.382999999999999</v>
      </c>
      <c r="G13" s="48">
        <f t="shared" si="0"/>
        <v>52.765999999999998</v>
      </c>
    </row>
    <row r="14" spans="1:7" ht="15" customHeight="1">
      <c r="A14" s="31"/>
      <c r="B14" s="31"/>
      <c r="C14" s="31"/>
      <c r="D14" s="31"/>
      <c r="E14" s="32"/>
      <c r="F14" s="32"/>
      <c r="G14" s="32"/>
    </row>
  </sheetData>
  <mergeCells count="12">
    <mergeCell ref="A10:C10"/>
    <mergeCell ref="A11:B11"/>
    <mergeCell ref="A12:C12"/>
    <mergeCell ref="A13:B13"/>
    <mergeCell ref="A1:G1"/>
    <mergeCell ref="A2:C2"/>
    <mergeCell ref="A5:A6"/>
    <mergeCell ref="A7:A8"/>
    <mergeCell ref="C5:C6"/>
    <mergeCell ref="B7:C7"/>
    <mergeCell ref="B8:C8"/>
    <mergeCell ref="A9:B9"/>
  </mergeCells>
  <phoneticPr fontId="6" type="noConversion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33</vt:i4>
      </vt:variant>
      <vt:variant>
        <vt:lpstr>이름이 지정된 범위</vt:lpstr>
      </vt:variant>
      <vt:variant>
        <vt:i4>24</vt:i4>
      </vt:variant>
    </vt:vector>
  </HeadingPairs>
  <TitlesOfParts>
    <vt:vector size="57" baseType="lpstr">
      <vt:lpstr>표지</vt:lpstr>
      <vt:lpstr>메인페이지</vt:lpstr>
      <vt:lpstr>청남2교 일반수량 총괄집계표</vt:lpstr>
      <vt:lpstr>청남 일반수량 총괄집계표</vt:lpstr>
      <vt:lpstr>청남 교대 총괄 일반수량 집계표</vt:lpstr>
      <vt:lpstr>A1 교대 일반수량 집계표</vt:lpstr>
      <vt:lpstr>A1 본체 일반수량 집계표</vt:lpstr>
      <vt:lpstr>A1 본체 산출근거</vt:lpstr>
      <vt:lpstr>A1 날개벽 일반수량 집계표</vt:lpstr>
      <vt:lpstr>A1 날개벽(좌) 산출근거</vt:lpstr>
      <vt:lpstr>A1 날개벽(우) 산출근거</vt:lpstr>
      <vt:lpstr>A1 접속슬래브 일반수량 집계표</vt:lpstr>
      <vt:lpstr>A1 접속슬래브(좌) 산출근거</vt:lpstr>
      <vt:lpstr>A1 보호블럭 집계표</vt:lpstr>
      <vt:lpstr>A1 보호블럭 산출근거</vt:lpstr>
      <vt:lpstr>A2 교대 일반수량 집계표</vt:lpstr>
      <vt:lpstr>A2 본체 일반수량 집계표</vt:lpstr>
      <vt:lpstr>A2 본체 산출근거</vt:lpstr>
      <vt:lpstr>A2 날개벽 일반수량 집계표</vt:lpstr>
      <vt:lpstr>A2 날개벽(좌) 산출근거</vt:lpstr>
      <vt:lpstr>A2 날개벽(우) 산출근거</vt:lpstr>
      <vt:lpstr>A2 접속슬래브 일반수량 집계표</vt:lpstr>
      <vt:lpstr>A2 접속슬래브(좌) 산출근거</vt:lpstr>
      <vt:lpstr>A2 보호블럭 집계표</vt:lpstr>
      <vt:lpstr>A2 보호블럭 산출근거</vt:lpstr>
      <vt:lpstr>청남 교각 총괄 일반수량 집계표</vt:lpstr>
      <vt:lpstr>P1 교각 일반수량 집계표</vt:lpstr>
      <vt:lpstr>P1 교각 산출근거</vt:lpstr>
      <vt:lpstr>P2 교각 일반수량 집계표</vt:lpstr>
      <vt:lpstr>P2 교각 산출근거</vt:lpstr>
      <vt:lpstr>Sheet1</vt:lpstr>
      <vt:lpstr>Sheet2</vt:lpstr>
      <vt:lpstr>Sheet3</vt:lpstr>
      <vt:lpstr>'A1 날개벽(우) 산출근거'!Print_Area</vt:lpstr>
      <vt:lpstr>'A1 날개벽(좌) 산출근거'!Print_Area</vt:lpstr>
      <vt:lpstr>'A1 보호블럭 산출근거'!Print_Area</vt:lpstr>
      <vt:lpstr>'A1 본체 산출근거'!Print_Area</vt:lpstr>
      <vt:lpstr>'A1 접속슬래브(좌) 산출근거'!Print_Area</vt:lpstr>
      <vt:lpstr>'A2 날개벽(우) 산출근거'!Print_Area</vt:lpstr>
      <vt:lpstr>'A2 날개벽(좌) 산출근거'!Print_Area</vt:lpstr>
      <vt:lpstr>'A2 보호블럭 산출근거'!Print_Area</vt:lpstr>
      <vt:lpstr>'A2 본체 산출근거'!Print_Area</vt:lpstr>
      <vt:lpstr>'A2 접속슬래브(좌) 산출근거'!Print_Area</vt:lpstr>
      <vt:lpstr>'P1 교각 산출근거'!Print_Area</vt:lpstr>
      <vt:lpstr>'P2 교각 산출근거'!Print_Area</vt:lpstr>
      <vt:lpstr>'A1 날개벽(우) 산출근거'!Print_Titles</vt:lpstr>
      <vt:lpstr>'A1 날개벽(좌) 산출근거'!Print_Titles</vt:lpstr>
      <vt:lpstr>'A1 보호블럭 산출근거'!Print_Titles</vt:lpstr>
      <vt:lpstr>'A1 본체 산출근거'!Print_Titles</vt:lpstr>
      <vt:lpstr>'A1 접속슬래브(좌) 산출근거'!Print_Titles</vt:lpstr>
      <vt:lpstr>'A2 날개벽(우) 산출근거'!Print_Titles</vt:lpstr>
      <vt:lpstr>'A2 날개벽(좌) 산출근거'!Print_Titles</vt:lpstr>
      <vt:lpstr>'A2 보호블럭 산출근거'!Print_Titles</vt:lpstr>
      <vt:lpstr>'A2 본체 산출근거'!Print_Titles</vt:lpstr>
      <vt:lpstr>'A2 접속슬래브(좌) 산출근거'!Print_Titles</vt:lpstr>
      <vt:lpstr>'P1 교각 산출근거'!Print_Titles</vt:lpstr>
      <vt:lpstr>'P2 교각 산출근거'!Print_Titles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임시홍</dc:creator>
  <cp:lastModifiedBy>임시홍</cp:lastModifiedBy>
  <dcterms:created xsi:type="dcterms:W3CDTF">2010-07-09T08:38:33Z</dcterms:created>
  <dcterms:modified xsi:type="dcterms:W3CDTF">2010-07-09T08:44:06Z</dcterms:modified>
</cp:coreProperties>
</file>